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400" windowHeight="14895" tabRatio="779" firstSheet="1" activeTab="3"/>
  </bookViews>
  <sheets>
    <sheet name="Warmwassernetze" sheetId="2" r:id="rId1"/>
    <sheet name="Heißwasser-u. Kältenetz" sheetId="4" r:id="rId2"/>
    <sheet name="FUG-Gesamt" sheetId="3" r:id="rId3"/>
    <sheet name="FUG-Gesamt Diagramm" sheetId="14" r:id="rId4"/>
    <sheet name="Diagramm Bauaktivität" sheetId="13" r:id="rId5"/>
    <sheet name="FWFK_Mitarbeiterdaten" sheetId="5" r:id="rId6"/>
    <sheet name="Meter Trasse  pro Mitarbeiter" sheetId="7" r:id="rId7"/>
    <sheet name="Hausstationen pro Mitarbeiter" sheetId="8" r:id="rId8"/>
    <sheet name="Arbeitsvolumen pro MA" sheetId="15" r:id="rId9"/>
    <sheet name="BÖ_EICH_ALT" sheetId="1" r:id="rId10"/>
  </sheets>
  <definedNames>
    <definedName name="Print_Area" localSheetId="9">BÖ_EICH_ALT!$A$1:$N$115</definedName>
    <definedName name="Print_Area" localSheetId="2">'FUG-Gesamt'!$A$1:$Q$241</definedName>
    <definedName name="Print_Area" localSheetId="1">'Heißwasser-u. Kältenetz'!$A$1:$O$115</definedName>
    <definedName name="Print_Area" localSheetId="0">Warmwassernetze!$A$1:$AC$115</definedName>
    <definedName name="Print_Titles" localSheetId="9">BÖ_EICH_ALT!$9:$10</definedName>
    <definedName name="Print_Titles" localSheetId="2">'FUG-Gesamt'!$9:$11</definedName>
    <definedName name="Print_Titles" localSheetId="1">'Heißwasser-u. Kältenetz'!$9:$11</definedName>
    <definedName name="Print_Titles" localSheetId="0">Warmwassernetze!$9:$11</definedName>
  </definedNames>
  <calcPr calcId="145621"/>
</workbook>
</file>

<file path=xl/calcChain.xml><?xml version="1.0" encoding="utf-8"?>
<calcChain xmlns="http://schemas.openxmlformats.org/spreadsheetml/2006/main">
  <c r="C253" i="3" l="1"/>
  <c r="D253" i="3"/>
  <c r="E253" i="3"/>
  <c r="F253" i="3"/>
  <c r="G253" i="3"/>
  <c r="H253" i="3"/>
  <c r="I253" i="3"/>
  <c r="I252" i="3"/>
  <c r="J253" i="3"/>
  <c r="K253" i="3"/>
  <c r="L253" i="3"/>
  <c r="M253" i="3"/>
  <c r="N253" i="3"/>
  <c r="O253" i="3"/>
  <c r="P253" i="3"/>
  <c r="Q253" i="3"/>
  <c r="Q179" i="3"/>
  <c r="O179" i="4"/>
  <c r="N179" i="2"/>
  <c r="K179" i="2"/>
  <c r="Q179" i="2"/>
  <c r="H179" i="2"/>
  <c r="Z179" i="2"/>
  <c r="E179" i="3"/>
  <c r="N178" i="3"/>
  <c r="M178" i="3"/>
  <c r="L178" i="3"/>
  <c r="F178" i="3"/>
  <c r="D178" i="3"/>
  <c r="C178" i="3"/>
  <c r="M177" i="3"/>
  <c r="L177" i="3"/>
  <c r="H177" i="3"/>
  <c r="G177" i="3"/>
  <c r="F177" i="3"/>
  <c r="E177" i="3"/>
  <c r="S176" i="3"/>
  <c r="N176" i="3"/>
  <c r="M176" i="3"/>
  <c r="L176" i="3"/>
  <c r="H176" i="3"/>
  <c r="F176" i="3"/>
  <c r="E176" i="3"/>
  <c r="N178" i="4"/>
  <c r="M178" i="4"/>
  <c r="O178" i="4" s="1"/>
  <c r="G178" i="4"/>
  <c r="F178" i="4"/>
  <c r="H178" i="4" s="1"/>
  <c r="E178" i="4"/>
  <c r="D178" i="4"/>
  <c r="J178" i="4" s="1"/>
  <c r="G178" i="3" s="1"/>
  <c r="C178" i="4"/>
  <c r="I178" i="4" s="1"/>
  <c r="K178" i="4" s="1"/>
  <c r="H178" i="3" s="1"/>
  <c r="O177" i="4"/>
  <c r="N177" i="3" s="1"/>
  <c r="J177" i="4"/>
  <c r="I177" i="4"/>
  <c r="K177" i="4" s="1"/>
  <c r="H177" i="4"/>
  <c r="E177" i="4"/>
  <c r="J176" i="4"/>
  <c r="G176" i="3" s="1"/>
  <c r="I176" i="4"/>
  <c r="K176" i="4" s="1"/>
  <c r="Z178" i="2"/>
  <c r="Y178" i="2"/>
  <c r="X178" i="2"/>
  <c r="V178" i="2"/>
  <c r="U178" i="2"/>
  <c r="W178" i="2" s="1"/>
  <c r="S178" i="2"/>
  <c r="R178" i="2"/>
  <c r="P178" i="2"/>
  <c r="O178" i="2"/>
  <c r="M178" i="2"/>
  <c r="L178" i="2"/>
  <c r="N178" i="2" s="1"/>
  <c r="G178" i="2"/>
  <c r="F178" i="2"/>
  <c r="D178" i="2"/>
  <c r="C178" i="2"/>
  <c r="E178" i="2" s="1"/>
  <c r="AB177" i="2"/>
  <c r="J177" i="3" s="1"/>
  <c r="AA177" i="2"/>
  <c r="I177" i="3" s="1"/>
  <c r="Z177" i="2"/>
  <c r="T177" i="2"/>
  <c r="Q177" i="2"/>
  <c r="N177" i="2"/>
  <c r="K177" i="2"/>
  <c r="H177" i="2"/>
  <c r="E177" i="2"/>
  <c r="AB176" i="2"/>
  <c r="J176" i="3" s="1"/>
  <c r="AA176" i="2"/>
  <c r="I176" i="3" s="1"/>
  <c r="Z176" i="2"/>
  <c r="T176" i="2"/>
  <c r="T179" i="2" s="1"/>
  <c r="Q176" i="2"/>
  <c r="N176" i="2"/>
  <c r="K176" i="2"/>
  <c r="H176" i="2"/>
  <c r="O176" i="3" l="1"/>
  <c r="T178" i="2"/>
  <c r="P176" i="3"/>
  <c r="Q178" i="2"/>
  <c r="O177" i="3"/>
  <c r="H178" i="2"/>
  <c r="AC177" i="2"/>
  <c r="K177" i="3" s="1"/>
  <c r="U176" i="3" s="1"/>
  <c r="P177" i="3"/>
  <c r="AC176" i="2"/>
  <c r="K176" i="3" s="1"/>
  <c r="T176" i="3" s="1"/>
  <c r="Q176" i="3"/>
  <c r="E178" i="3"/>
  <c r="D252" i="3"/>
  <c r="C252" i="3"/>
  <c r="N175" i="3"/>
  <c r="N252" i="3" s="1"/>
  <c r="M175" i="3"/>
  <c r="M252" i="3" s="1"/>
  <c r="L175" i="3"/>
  <c r="L252" i="3" s="1"/>
  <c r="H175" i="3"/>
  <c r="H252" i="3" s="1"/>
  <c r="G175" i="3"/>
  <c r="G252" i="3" s="1"/>
  <c r="F175" i="3"/>
  <c r="F252" i="3" s="1"/>
  <c r="D175" i="3"/>
  <c r="C175" i="3"/>
  <c r="E175" i="3" s="1"/>
  <c r="E252" i="3" s="1"/>
  <c r="N174" i="3"/>
  <c r="M174" i="3"/>
  <c r="L174" i="3"/>
  <c r="I174" i="3"/>
  <c r="H174" i="3"/>
  <c r="G174" i="3"/>
  <c r="F174" i="3"/>
  <c r="E174" i="3"/>
  <c r="S173" i="3"/>
  <c r="N173" i="3"/>
  <c r="M173" i="3"/>
  <c r="L173" i="3"/>
  <c r="K173" i="3"/>
  <c r="J173" i="3"/>
  <c r="I173" i="3"/>
  <c r="O173" i="3" s="1"/>
  <c r="H173" i="3"/>
  <c r="G173" i="3"/>
  <c r="F173" i="3"/>
  <c r="E173" i="3"/>
  <c r="Z175" i="2"/>
  <c r="Z174" i="2"/>
  <c r="Y175" i="2"/>
  <c r="X175" i="2"/>
  <c r="V175" i="2"/>
  <c r="U175" i="2"/>
  <c r="W175" i="2" s="1"/>
  <c r="S175" i="2"/>
  <c r="R175" i="2"/>
  <c r="T175" i="2" s="1"/>
  <c r="P175" i="2"/>
  <c r="O175" i="2"/>
  <c r="Q175" i="2" s="1"/>
  <c r="M175" i="2"/>
  <c r="L175" i="2"/>
  <c r="G175" i="2"/>
  <c r="F175" i="2"/>
  <c r="D175" i="2"/>
  <c r="C175" i="2"/>
  <c r="E175" i="2" s="1"/>
  <c r="AB174" i="2"/>
  <c r="J174" i="3" s="1"/>
  <c r="AA174" i="2"/>
  <c r="T174" i="2"/>
  <c r="Q174" i="2"/>
  <c r="N174" i="2"/>
  <c r="K174" i="2"/>
  <c r="H174" i="2"/>
  <c r="E174" i="2"/>
  <c r="AB173" i="2"/>
  <c r="AA173" i="2"/>
  <c r="Z173" i="2"/>
  <c r="T173" i="2"/>
  <c r="Q173" i="2"/>
  <c r="N173" i="2"/>
  <c r="K173" i="2"/>
  <c r="H173" i="2"/>
  <c r="N175" i="4"/>
  <c r="M175" i="4"/>
  <c r="G175" i="4"/>
  <c r="F175" i="4"/>
  <c r="D175" i="4"/>
  <c r="J175" i="4" s="1"/>
  <c r="C175" i="4"/>
  <c r="I175" i="4" s="1"/>
  <c r="O174" i="4"/>
  <c r="J174" i="4"/>
  <c r="I174" i="4"/>
  <c r="K174" i="4" s="1"/>
  <c r="H174" i="4"/>
  <c r="E174" i="4"/>
  <c r="J173" i="4"/>
  <c r="I173" i="4"/>
  <c r="Q177" i="3" l="1"/>
  <c r="V176" i="3"/>
  <c r="O174" i="3"/>
  <c r="P173" i="3"/>
  <c r="Q173" i="3" s="1"/>
  <c r="T173" i="3"/>
  <c r="P174" i="3"/>
  <c r="Q174" i="3"/>
  <c r="N175" i="2"/>
  <c r="AC173" i="2"/>
  <c r="H175" i="2"/>
  <c r="AC174" i="2"/>
  <c r="O175" i="4"/>
  <c r="K175" i="4"/>
  <c r="H175" i="4"/>
  <c r="K173" i="4"/>
  <c r="E175" i="4"/>
  <c r="AC179" i="2" l="1"/>
  <c r="K174" i="3"/>
  <c r="U173" i="3" s="1"/>
  <c r="V173" i="3" s="1"/>
  <c r="H69" i="5"/>
  <c r="J69" i="5" s="1"/>
  <c r="U179" i="3"/>
  <c r="D251" i="3"/>
  <c r="G251" i="3"/>
  <c r="C251" i="3"/>
  <c r="N172" i="3"/>
  <c r="N251" i="3" s="1"/>
  <c r="M172" i="3"/>
  <c r="M251" i="3" s="1"/>
  <c r="L172" i="3"/>
  <c r="L251" i="3" s="1"/>
  <c r="H172" i="3"/>
  <c r="H251" i="3" s="1"/>
  <c r="G172" i="3"/>
  <c r="F172" i="3"/>
  <c r="F251" i="3" s="1"/>
  <c r="D172" i="3"/>
  <c r="C172" i="3"/>
  <c r="N171" i="3"/>
  <c r="M171" i="3"/>
  <c r="L171" i="3"/>
  <c r="K171" i="3"/>
  <c r="J171" i="3"/>
  <c r="I171" i="3"/>
  <c r="O171" i="3" s="1"/>
  <c r="H171" i="3"/>
  <c r="G171" i="3"/>
  <c r="F171" i="3"/>
  <c r="E171" i="3"/>
  <c r="S170" i="3"/>
  <c r="N170" i="3"/>
  <c r="M170" i="3"/>
  <c r="L170" i="3"/>
  <c r="K170" i="3"/>
  <c r="J170" i="3"/>
  <c r="I170" i="3"/>
  <c r="H170" i="3"/>
  <c r="G170" i="3"/>
  <c r="F170" i="3"/>
  <c r="E170" i="3"/>
  <c r="N172" i="4"/>
  <c r="M172" i="4"/>
  <c r="G172" i="4"/>
  <c r="F172" i="4"/>
  <c r="D172" i="4"/>
  <c r="C172" i="4"/>
  <c r="I172" i="4" s="1"/>
  <c r="O171" i="4"/>
  <c r="J171" i="4"/>
  <c r="I171" i="4"/>
  <c r="K171" i="4" s="1"/>
  <c r="H171" i="4"/>
  <c r="E171" i="4"/>
  <c r="J170" i="4"/>
  <c r="I170" i="4"/>
  <c r="H170" i="4"/>
  <c r="T170" i="2"/>
  <c r="C172" i="2"/>
  <c r="D172" i="2"/>
  <c r="E172" i="2" s="1"/>
  <c r="Y172" i="2"/>
  <c r="X172" i="2"/>
  <c r="V172" i="2"/>
  <c r="W172" i="2" s="1"/>
  <c r="U172" i="2"/>
  <c r="S172" i="2"/>
  <c r="T172" i="2" s="1"/>
  <c r="R172" i="2"/>
  <c r="P172" i="2"/>
  <c r="O172" i="2"/>
  <c r="M172" i="2"/>
  <c r="L172" i="2"/>
  <c r="G172" i="2"/>
  <c r="F172" i="2"/>
  <c r="H172" i="2" s="1"/>
  <c r="AB171" i="2"/>
  <c r="AA171" i="2"/>
  <c r="T171" i="2"/>
  <c r="Q171" i="2"/>
  <c r="N171" i="2"/>
  <c r="K171" i="2"/>
  <c r="H171" i="2"/>
  <c r="E171" i="2"/>
  <c r="AB170" i="2"/>
  <c r="AA170" i="2"/>
  <c r="Z170" i="2"/>
  <c r="Q170" i="2"/>
  <c r="N170" i="2"/>
  <c r="K170" i="2"/>
  <c r="H170" i="2"/>
  <c r="P170" i="3" l="1"/>
  <c r="O170" i="3"/>
  <c r="P171" i="3"/>
  <c r="Q171" i="3" s="1"/>
  <c r="T170" i="3"/>
  <c r="U170" i="3"/>
  <c r="E172" i="3"/>
  <c r="E251" i="3" s="1"/>
  <c r="O172" i="4"/>
  <c r="J172" i="4"/>
  <c r="K172" i="4" s="1"/>
  <c r="H172" i="4"/>
  <c r="K170" i="4"/>
  <c r="E172" i="4"/>
  <c r="Z172" i="2"/>
  <c r="AC171" i="2"/>
  <c r="Q172" i="2"/>
  <c r="N172" i="2"/>
  <c r="AC170" i="2"/>
  <c r="H68" i="5"/>
  <c r="H67" i="5"/>
  <c r="H66" i="5"/>
  <c r="X117" i="3"/>
  <c r="D250" i="3"/>
  <c r="C250" i="3"/>
  <c r="N168" i="3"/>
  <c r="M168" i="3"/>
  <c r="L168" i="3"/>
  <c r="N167" i="3"/>
  <c r="M167" i="3"/>
  <c r="L167" i="3"/>
  <c r="H168" i="3"/>
  <c r="G168" i="3"/>
  <c r="F168" i="3"/>
  <c r="H167" i="3"/>
  <c r="G167" i="3"/>
  <c r="F167" i="3"/>
  <c r="H169" i="3"/>
  <c r="H250" i="3" s="1"/>
  <c r="G169" i="3"/>
  <c r="G250" i="3" s="1"/>
  <c r="F169" i="3"/>
  <c r="F250" i="3" s="1"/>
  <c r="D169" i="3"/>
  <c r="C169" i="3"/>
  <c r="E169" i="3" s="1"/>
  <c r="E250" i="3" s="1"/>
  <c r="K168" i="3"/>
  <c r="J168" i="3"/>
  <c r="I168" i="3"/>
  <c r="E168" i="3"/>
  <c r="S167" i="3"/>
  <c r="K167" i="3"/>
  <c r="J167" i="3"/>
  <c r="I167" i="3"/>
  <c r="E167" i="3"/>
  <c r="N169" i="4"/>
  <c r="M169" i="3" s="1"/>
  <c r="M250" i="3" s="1"/>
  <c r="M169" i="4"/>
  <c r="O169" i="4" s="1"/>
  <c r="N169" i="3" s="1"/>
  <c r="N250" i="3" s="1"/>
  <c r="G169" i="4"/>
  <c r="F169" i="4"/>
  <c r="H169" i="4" s="1"/>
  <c r="D169" i="4"/>
  <c r="J169" i="4" s="1"/>
  <c r="C169" i="4"/>
  <c r="I169" i="4" s="1"/>
  <c r="K169" i="4" s="1"/>
  <c r="O168" i="4"/>
  <c r="J168" i="4"/>
  <c r="I168" i="4"/>
  <c r="K168" i="4" s="1"/>
  <c r="H168" i="4"/>
  <c r="E168" i="4"/>
  <c r="J167" i="4"/>
  <c r="I167" i="4"/>
  <c r="K167" i="4" s="1"/>
  <c r="H167" i="4"/>
  <c r="T168" i="2"/>
  <c r="W179" i="2"/>
  <c r="E179" i="2"/>
  <c r="Y169" i="2"/>
  <c r="X169" i="2"/>
  <c r="Z169" i="2" s="1"/>
  <c r="V169" i="2"/>
  <c r="U169" i="2"/>
  <c r="W169" i="2" s="1"/>
  <c r="S169" i="2"/>
  <c r="R169" i="2"/>
  <c r="T169" i="2" s="1"/>
  <c r="P169" i="2"/>
  <c r="O169" i="2"/>
  <c r="Q169" i="2" s="1"/>
  <c r="M169" i="2"/>
  <c r="L169" i="2"/>
  <c r="N169" i="2" s="1"/>
  <c r="G169" i="2"/>
  <c r="F169" i="2"/>
  <c r="D169" i="2"/>
  <c r="C169" i="2"/>
  <c r="E169" i="2" s="1"/>
  <c r="AB168" i="2"/>
  <c r="AA168" i="2"/>
  <c r="Z168" i="2"/>
  <c r="Q168" i="2"/>
  <c r="N168" i="2"/>
  <c r="K168" i="2"/>
  <c r="H168" i="2"/>
  <c r="E168" i="2"/>
  <c r="AB167" i="2"/>
  <c r="AA167" i="2"/>
  <c r="Z167" i="2"/>
  <c r="Q167" i="2"/>
  <c r="N167" i="2"/>
  <c r="K167" i="2"/>
  <c r="H167" i="2"/>
  <c r="Q170" i="3" l="1"/>
  <c r="V170" i="3"/>
  <c r="O167" i="3"/>
  <c r="P167" i="3"/>
  <c r="U167" i="3"/>
  <c r="Z117" i="3" s="1"/>
  <c r="T167" i="3"/>
  <c r="Y117" i="3" s="1"/>
  <c r="O168" i="3"/>
  <c r="P168" i="3"/>
  <c r="Q167" i="3"/>
  <c r="L169" i="3"/>
  <c r="L250" i="3" s="1"/>
  <c r="E169" i="4"/>
  <c r="AC168" i="2"/>
  <c r="H169" i="2"/>
  <c r="AC167" i="2"/>
  <c r="X116" i="3"/>
  <c r="N164" i="3"/>
  <c r="M164" i="3"/>
  <c r="L164" i="3"/>
  <c r="D249" i="3"/>
  <c r="K165" i="3"/>
  <c r="J165" i="3"/>
  <c r="I165" i="3"/>
  <c r="J164" i="3"/>
  <c r="I164" i="3"/>
  <c r="Y166" i="2"/>
  <c r="X166" i="2"/>
  <c r="Z166" i="2" s="1"/>
  <c r="V166" i="2"/>
  <c r="U166" i="2"/>
  <c r="W166" i="2" s="1"/>
  <c r="S166" i="2"/>
  <c r="R166" i="2"/>
  <c r="T166" i="2" s="1"/>
  <c r="P166" i="2"/>
  <c r="O166" i="2"/>
  <c r="Q166" i="2" s="1"/>
  <c r="M166" i="2"/>
  <c r="L166" i="2"/>
  <c r="G166" i="2"/>
  <c r="F166" i="2"/>
  <c r="D166" i="2"/>
  <c r="C166" i="2"/>
  <c r="E166" i="2" s="1"/>
  <c r="AB165" i="2"/>
  <c r="AA165" i="2"/>
  <c r="Z165" i="2"/>
  <c r="T165" i="2"/>
  <c r="Q165" i="2"/>
  <c r="N165" i="2"/>
  <c r="K165" i="2"/>
  <c r="H165" i="2"/>
  <c r="E165" i="2"/>
  <c r="AB164" i="2"/>
  <c r="AA164" i="2"/>
  <c r="Z164" i="2"/>
  <c r="T164" i="2"/>
  <c r="Q164" i="2"/>
  <c r="N164" i="2"/>
  <c r="K164" i="2"/>
  <c r="H164" i="2"/>
  <c r="N166" i="3"/>
  <c r="N249" i="3" s="1"/>
  <c r="M166" i="3"/>
  <c r="M249" i="3" s="1"/>
  <c r="L166" i="3"/>
  <c r="L249" i="3" s="1"/>
  <c r="O164" i="4"/>
  <c r="G166" i="3"/>
  <c r="G249" i="3" s="1"/>
  <c r="G164" i="3"/>
  <c r="N166" i="4"/>
  <c r="M166" i="4"/>
  <c r="O166" i="4" s="1"/>
  <c r="G166" i="4"/>
  <c r="F166" i="4"/>
  <c r="H166" i="4" s="1"/>
  <c r="D166" i="4"/>
  <c r="J166" i="4" s="1"/>
  <c r="C166" i="4"/>
  <c r="I166" i="4" s="1"/>
  <c r="F166" i="3" s="1"/>
  <c r="F249" i="3" s="1"/>
  <c r="O165" i="4"/>
  <c r="J165" i="4"/>
  <c r="I165" i="4"/>
  <c r="K165" i="4" s="1"/>
  <c r="H165" i="4"/>
  <c r="E165" i="4"/>
  <c r="J164" i="4"/>
  <c r="I164" i="4"/>
  <c r="F164" i="3" s="1"/>
  <c r="H164" i="4"/>
  <c r="D166" i="3"/>
  <c r="C166" i="3"/>
  <c r="C249" i="3" s="1"/>
  <c r="N165" i="3"/>
  <c r="M165" i="3"/>
  <c r="L165" i="3"/>
  <c r="H165" i="3"/>
  <c r="G165" i="3"/>
  <c r="F165" i="3"/>
  <c r="E165" i="3"/>
  <c r="S164" i="3"/>
  <c r="E164" i="3"/>
  <c r="P164" i="3" l="1"/>
  <c r="Q168" i="3"/>
  <c r="U164" i="3"/>
  <c r="O164" i="3"/>
  <c r="V167" i="3"/>
  <c r="AA117" i="3" s="1"/>
  <c r="N166" i="2"/>
  <c r="AC165" i="2"/>
  <c r="H166" i="2"/>
  <c r="AC164" i="2"/>
  <c r="K164" i="3" s="1"/>
  <c r="Q164" i="3"/>
  <c r="K166" i="4"/>
  <c r="H166" i="3" s="1"/>
  <c r="H249" i="3" s="1"/>
  <c r="K164" i="4"/>
  <c r="H164" i="3" s="1"/>
  <c r="E166" i="4"/>
  <c r="O165" i="3"/>
  <c r="P165" i="3"/>
  <c r="Z116" i="3"/>
  <c r="E166" i="3"/>
  <c r="X115" i="3"/>
  <c r="D248" i="3"/>
  <c r="C248" i="3"/>
  <c r="E161" i="3"/>
  <c r="N163" i="3"/>
  <c r="N248" i="3" s="1"/>
  <c r="M163" i="3"/>
  <c r="M248" i="3" s="1"/>
  <c r="L163" i="3"/>
  <c r="L248" i="3" s="1"/>
  <c r="H163" i="3"/>
  <c r="H248" i="3" s="1"/>
  <c r="G163" i="3"/>
  <c r="G248" i="3" s="1"/>
  <c r="F163" i="3"/>
  <c r="F248" i="3" s="1"/>
  <c r="D163" i="3"/>
  <c r="C163" i="3"/>
  <c r="E163" i="3" s="1"/>
  <c r="E248" i="3" s="1"/>
  <c r="N162" i="3"/>
  <c r="M162" i="3"/>
  <c r="L162" i="3"/>
  <c r="K162" i="3"/>
  <c r="J162" i="3"/>
  <c r="I162" i="3"/>
  <c r="H162" i="3"/>
  <c r="G162" i="3"/>
  <c r="F162" i="3"/>
  <c r="E162" i="3"/>
  <c r="S161" i="3"/>
  <c r="N161" i="3"/>
  <c r="M161" i="3"/>
  <c r="L161" i="3"/>
  <c r="K161" i="3"/>
  <c r="J161" i="3"/>
  <c r="I161" i="3"/>
  <c r="H161" i="3"/>
  <c r="G161" i="3"/>
  <c r="F161" i="3"/>
  <c r="N163" i="4"/>
  <c r="M163" i="4"/>
  <c r="O163" i="4" s="1"/>
  <c r="G163" i="4"/>
  <c r="F163" i="4"/>
  <c r="D163" i="4"/>
  <c r="C163" i="4"/>
  <c r="I163" i="4" s="1"/>
  <c r="O162" i="4"/>
  <c r="J162" i="4"/>
  <c r="I162" i="4"/>
  <c r="K162" i="4" s="1"/>
  <c r="H162" i="4"/>
  <c r="E162" i="4"/>
  <c r="J161" i="4"/>
  <c r="I161" i="4"/>
  <c r="K161" i="4" s="1"/>
  <c r="H161" i="4"/>
  <c r="E161" i="4"/>
  <c r="V163" i="2"/>
  <c r="U163" i="2"/>
  <c r="W163" i="2"/>
  <c r="Y163" i="2"/>
  <c r="X163" i="2"/>
  <c r="S163" i="2"/>
  <c r="R163" i="2"/>
  <c r="T163" i="2" s="1"/>
  <c r="P163" i="2"/>
  <c r="O163" i="2"/>
  <c r="Q163" i="2" s="1"/>
  <c r="M163" i="2"/>
  <c r="L163" i="2"/>
  <c r="G163" i="2"/>
  <c r="F163" i="2"/>
  <c r="H163" i="2" s="1"/>
  <c r="D163" i="2"/>
  <c r="C163" i="2"/>
  <c r="AB162" i="2"/>
  <c r="AA162" i="2"/>
  <c r="Z162" i="2"/>
  <c r="T162" i="2"/>
  <c r="Q162" i="2"/>
  <c r="N162" i="2"/>
  <c r="K162" i="2"/>
  <c r="H162" i="2"/>
  <c r="E162" i="2"/>
  <c r="AB161" i="2"/>
  <c r="AA161" i="2"/>
  <c r="Z161" i="2"/>
  <c r="T161" i="2"/>
  <c r="Q161" i="2"/>
  <c r="N161" i="2"/>
  <c r="K161" i="2"/>
  <c r="H161" i="2"/>
  <c r="T164" i="3" l="1"/>
  <c r="Y116" i="3" s="1"/>
  <c r="O161" i="3"/>
  <c r="Q165" i="3"/>
  <c r="E249" i="3"/>
  <c r="O162" i="3"/>
  <c r="P161" i="3"/>
  <c r="Q161" i="3" s="1"/>
  <c r="P162" i="3"/>
  <c r="T161" i="3"/>
  <c r="Y115" i="3" s="1"/>
  <c r="U161" i="3"/>
  <c r="E163" i="2"/>
  <c r="J163" i="4"/>
  <c r="H163" i="4"/>
  <c r="K163" i="4"/>
  <c r="E163" i="4"/>
  <c r="N163" i="2"/>
  <c r="AC162" i="2"/>
  <c r="Z163" i="2"/>
  <c r="AC161" i="2"/>
  <c r="H65" i="5"/>
  <c r="V164" i="3" l="1"/>
  <c r="AA116" i="3" s="1"/>
  <c r="V161" i="3"/>
  <c r="AA115" i="3" s="1"/>
  <c r="Z115" i="3"/>
  <c r="Q162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186" i="3"/>
  <c r="H64" i="5"/>
  <c r="X114" i="3"/>
  <c r="X113" i="3"/>
  <c r="N150" i="3"/>
  <c r="M150" i="3"/>
  <c r="L150" i="3"/>
  <c r="H150" i="3"/>
  <c r="G150" i="3"/>
  <c r="H147" i="3"/>
  <c r="G147" i="3"/>
  <c r="C247" i="3"/>
  <c r="D247" i="3"/>
  <c r="E158" i="3"/>
  <c r="D160" i="3"/>
  <c r="C160" i="3"/>
  <c r="M159" i="3"/>
  <c r="L159" i="3"/>
  <c r="G159" i="3"/>
  <c r="E159" i="3"/>
  <c r="S158" i="3"/>
  <c r="M158" i="3"/>
  <c r="L158" i="3"/>
  <c r="F158" i="3"/>
  <c r="AB159" i="2"/>
  <c r="J159" i="3" s="1"/>
  <c r="AA159" i="2"/>
  <c r="I159" i="3" s="1"/>
  <c r="Z159" i="2"/>
  <c r="T159" i="2"/>
  <c r="Q159" i="2"/>
  <c r="N159" i="2"/>
  <c r="K159" i="2"/>
  <c r="H159" i="2"/>
  <c r="E159" i="2"/>
  <c r="AB158" i="2"/>
  <c r="J158" i="3" s="1"/>
  <c r="AA158" i="2"/>
  <c r="Z158" i="2"/>
  <c r="T158" i="2"/>
  <c r="Q158" i="2"/>
  <c r="N158" i="2"/>
  <c r="K158" i="2"/>
  <c r="H158" i="2"/>
  <c r="E158" i="2"/>
  <c r="O159" i="4"/>
  <c r="N159" i="3" s="1"/>
  <c r="J159" i="4"/>
  <c r="I159" i="4"/>
  <c r="K159" i="4" s="1"/>
  <c r="H159" i="3" s="1"/>
  <c r="H159" i="4"/>
  <c r="E159" i="4"/>
  <c r="O158" i="4"/>
  <c r="N158" i="3" s="1"/>
  <c r="J158" i="4"/>
  <c r="G158" i="3" s="1"/>
  <c r="I158" i="4"/>
  <c r="H158" i="4"/>
  <c r="E158" i="4"/>
  <c r="P158" i="3" l="1"/>
  <c r="K158" i="4"/>
  <c r="H158" i="3" s="1"/>
  <c r="P159" i="3"/>
  <c r="F159" i="3"/>
  <c r="O159" i="3" s="1"/>
  <c r="AC158" i="2"/>
  <c r="K158" i="3" s="1"/>
  <c r="I158" i="3"/>
  <c r="O158" i="3" s="1"/>
  <c r="AC159" i="2"/>
  <c r="K159" i="3" s="1"/>
  <c r="U158" i="3" s="1"/>
  <c r="Z114" i="3" s="1"/>
  <c r="E160" i="3"/>
  <c r="L155" i="3"/>
  <c r="M155" i="3"/>
  <c r="L156" i="3"/>
  <c r="M156" i="3"/>
  <c r="F155" i="3"/>
  <c r="O156" i="4"/>
  <c r="N156" i="3" s="1"/>
  <c r="J156" i="4"/>
  <c r="G156" i="3" s="1"/>
  <c r="I156" i="4"/>
  <c r="K156" i="4" s="1"/>
  <c r="H156" i="3" s="1"/>
  <c r="H156" i="4"/>
  <c r="E156" i="4"/>
  <c r="O155" i="4"/>
  <c r="N155" i="3" s="1"/>
  <c r="J155" i="4"/>
  <c r="G155" i="3" s="1"/>
  <c r="I155" i="4"/>
  <c r="H155" i="4"/>
  <c r="E155" i="4"/>
  <c r="AB156" i="2"/>
  <c r="J156" i="3" s="1"/>
  <c r="AA156" i="2"/>
  <c r="Z156" i="2"/>
  <c r="W156" i="2"/>
  <c r="T156" i="2"/>
  <c r="Q156" i="2"/>
  <c r="N156" i="2"/>
  <c r="K156" i="2"/>
  <c r="H156" i="2"/>
  <c r="E156" i="2"/>
  <c r="AB155" i="2"/>
  <c r="J155" i="3" s="1"/>
  <c r="AA155" i="2"/>
  <c r="AC155" i="2" s="1"/>
  <c r="K155" i="3" s="1"/>
  <c r="Z155" i="2"/>
  <c r="W155" i="2"/>
  <c r="T155" i="2"/>
  <c r="Q155" i="2"/>
  <c r="N155" i="2"/>
  <c r="K155" i="2"/>
  <c r="H155" i="2"/>
  <c r="E155" i="2"/>
  <c r="E152" i="2"/>
  <c r="H152" i="2"/>
  <c r="K152" i="2"/>
  <c r="N152" i="2"/>
  <c r="Q152" i="2"/>
  <c r="T152" i="2"/>
  <c r="W152" i="2"/>
  <c r="Z152" i="2"/>
  <c r="AA152" i="2"/>
  <c r="I152" i="3" s="1"/>
  <c r="AB152" i="2"/>
  <c r="J152" i="3" s="1"/>
  <c r="E153" i="2"/>
  <c r="H153" i="2"/>
  <c r="K153" i="2"/>
  <c r="N153" i="2"/>
  <c r="Q153" i="2"/>
  <c r="T153" i="2"/>
  <c r="W153" i="2"/>
  <c r="Z153" i="2"/>
  <c r="AA153" i="2"/>
  <c r="I153" i="3" s="1"/>
  <c r="AB153" i="2"/>
  <c r="J153" i="3" s="1"/>
  <c r="E156" i="3"/>
  <c r="S155" i="3"/>
  <c r="E155" i="3"/>
  <c r="H63" i="5"/>
  <c r="M153" i="3"/>
  <c r="L153" i="3"/>
  <c r="G153" i="3"/>
  <c r="F153" i="3"/>
  <c r="E153" i="3"/>
  <c r="E152" i="3"/>
  <c r="O152" i="4"/>
  <c r="N152" i="3" s="1"/>
  <c r="S152" i="3"/>
  <c r="X112" i="3" s="1"/>
  <c r="L152" i="3"/>
  <c r="M152" i="3"/>
  <c r="O153" i="4"/>
  <c r="N153" i="3" s="1"/>
  <c r="I153" i="4"/>
  <c r="J153" i="4"/>
  <c r="K153" i="4"/>
  <c r="H153" i="3" s="1"/>
  <c r="H153" i="4"/>
  <c r="E153" i="4"/>
  <c r="I152" i="4"/>
  <c r="J152" i="4"/>
  <c r="G152" i="3" s="1"/>
  <c r="H152" i="4"/>
  <c r="E152" i="4"/>
  <c r="H62" i="5"/>
  <c r="C30" i="5"/>
  <c r="G30" i="5"/>
  <c r="AA149" i="2"/>
  <c r="I149" i="3" s="1"/>
  <c r="L149" i="3"/>
  <c r="M149" i="3"/>
  <c r="AA150" i="2"/>
  <c r="I150" i="3" s="1"/>
  <c r="AB150" i="2"/>
  <c r="J150" i="3" s="1"/>
  <c r="Z150" i="2"/>
  <c r="W150" i="2"/>
  <c r="T150" i="2"/>
  <c r="Q150" i="2"/>
  <c r="N150" i="2"/>
  <c r="K150" i="2"/>
  <c r="H150" i="2"/>
  <c r="E150" i="2"/>
  <c r="AB149" i="2"/>
  <c r="J149" i="3" s="1"/>
  <c r="Z149" i="2"/>
  <c r="W149" i="2"/>
  <c r="T149" i="2"/>
  <c r="Q149" i="2"/>
  <c r="N149" i="2"/>
  <c r="K149" i="2"/>
  <c r="H149" i="2"/>
  <c r="E149" i="2"/>
  <c r="O150" i="4"/>
  <c r="I150" i="4"/>
  <c r="J150" i="4"/>
  <c r="H150" i="4"/>
  <c r="E150" i="4"/>
  <c r="O149" i="4"/>
  <c r="N149" i="3" s="1"/>
  <c r="I149" i="4"/>
  <c r="F149" i="3" s="1"/>
  <c r="J149" i="4"/>
  <c r="H149" i="4"/>
  <c r="E149" i="4"/>
  <c r="E150" i="3"/>
  <c r="E149" i="3"/>
  <c r="J143" i="2"/>
  <c r="K143" i="2" s="1"/>
  <c r="J144" i="2"/>
  <c r="K144" i="2" s="1"/>
  <c r="H61" i="5"/>
  <c r="S149" i="3"/>
  <c r="X111" i="3"/>
  <c r="N147" i="3"/>
  <c r="S92" i="3"/>
  <c r="X92" i="3" s="1"/>
  <c r="S93" i="3"/>
  <c r="S94" i="3"/>
  <c r="S95" i="3"/>
  <c r="X93" i="3" s="1"/>
  <c r="S96" i="3"/>
  <c r="S97" i="3"/>
  <c r="S98" i="3"/>
  <c r="X94" i="3" s="1"/>
  <c r="S99" i="3"/>
  <c r="S100" i="3"/>
  <c r="S101" i="3"/>
  <c r="X95" i="3" s="1"/>
  <c r="S102" i="3"/>
  <c r="S103" i="3"/>
  <c r="S104" i="3"/>
  <c r="X96" i="3" s="1"/>
  <c r="S105" i="3"/>
  <c r="S106" i="3"/>
  <c r="S107" i="3"/>
  <c r="S108" i="3"/>
  <c r="S109" i="3"/>
  <c r="S110" i="3"/>
  <c r="X98" i="3" s="1"/>
  <c r="S111" i="3"/>
  <c r="S112" i="3"/>
  <c r="S113" i="3"/>
  <c r="X99" i="3" s="1"/>
  <c r="S114" i="3"/>
  <c r="S115" i="3"/>
  <c r="S116" i="3"/>
  <c r="X100" i="3" s="1"/>
  <c r="S117" i="3"/>
  <c r="S118" i="3"/>
  <c r="S119" i="3"/>
  <c r="X101" i="3" s="1"/>
  <c r="S120" i="3"/>
  <c r="S121" i="3"/>
  <c r="S122" i="3"/>
  <c r="X102" i="3" s="1"/>
  <c r="S123" i="3"/>
  <c r="S124" i="3"/>
  <c r="S125" i="3"/>
  <c r="X103" i="3" s="1"/>
  <c r="S126" i="3"/>
  <c r="S127" i="3"/>
  <c r="S128" i="3"/>
  <c r="X104" i="3" s="1"/>
  <c r="S129" i="3"/>
  <c r="S130" i="3"/>
  <c r="S131" i="3"/>
  <c r="X105" i="3" s="1"/>
  <c r="S132" i="3"/>
  <c r="S133" i="3"/>
  <c r="S134" i="3"/>
  <c r="X106" i="3" s="1"/>
  <c r="S135" i="3"/>
  <c r="S136" i="3"/>
  <c r="S137" i="3"/>
  <c r="X107" i="3" s="1"/>
  <c r="S138" i="3"/>
  <c r="S139" i="3"/>
  <c r="S140" i="3"/>
  <c r="X108" i="3" s="1"/>
  <c r="S141" i="3"/>
  <c r="S142" i="3"/>
  <c r="S143" i="3"/>
  <c r="X109" i="3" s="1"/>
  <c r="S144" i="3"/>
  <c r="S145" i="3"/>
  <c r="S146" i="3"/>
  <c r="X110" i="3" s="1"/>
  <c r="AA147" i="2"/>
  <c r="I147" i="3" s="1"/>
  <c r="AB147" i="2"/>
  <c r="J147" i="3" s="1"/>
  <c r="Z147" i="2"/>
  <c r="W147" i="2"/>
  <c r="T147" i="2"/>
  <c r="Q147" i="2"/>
  <c r="N147" i="2"/>
  <c r="K147" i="2"/>
  <c r="H147" i="2"/>
  <c r="E147" i="2"/>
  <c r="AA146" i="2"/>
  <c r="AB146" i="2"/>
  <c r="J146" i="3" s="1"/>
  <c r="Z146" i="2"/>
  <c r="W146" i="2"/>
  <c r="T146" i="2"/>
  <c r="Q146" i="2"/>
  <c r="N146" i="2"/>
  <c r="K146" i="2"/>
  <c r="H146" i="2"/>
  <c r="E146" i="2"/>
  <c r="O147" i="4"/>
  <c r="I147" i="4"/>
  <c r="J147" i="4"/>
  <c r="H147" i="4"/>
  <c r="E147" i="4"/>
  <c r="O146" i="4"/>
  <c r="N146" i="3" s="1"/>
  <c r="I146" i="4"/>
  <c r="F146" i="3" s="1"/>
  <c r="J146" i="4"/>
  <c r="G146" i="3" s="1"/>
  <c r="H146" i="4"/>
  <c r="E146" i="4"/>
  <c r="L147" i="3"/>
  <c r="M147" i="3"/>
  <c r="E147" i="3"/>
  <c r="E146" i="3"/>
  <c r="L146" i="3"/>
  <c r="M146" i="3"/>
  <c r="I119" i="2"/>
  <c r="AA119" i="2" s="1"/>
  <c r="I119" i="3" s="1"/>
  <c r="J119" i="2"/>
  <c r="AB119" i="2" s="1"/>
  <c r="J119" i="3" s="1"/>
  <c r="I138" i="2"/>
  <c r="AA138" i="2" s="1"/>
  <c r="I138" i="3" s="1"/>
  <c r="J138" i="2"/>
  <c r="AB138" i="2" s="1"/>
  <c r="AB143" i="2"/>
  <c r="J143" i="3" s="1"/>
  <c r="X97" i="3"/>
  <c r="E95" i="3"/>
  <c r="N95" i="3"/>
  <c r="E96" i="3"/>
  <c r="N96" i="3"/>
  <c r="E98" i="3"/>
  <c r="N98" i="3"/>
  <c r="E99" i="3"/>
  <c r="N99" i="3"/>
  <c r="E101" i="3"/>
  <c r="N101" i="3"/>
  <c r="E102" i="3"/>
  <c r="N102" i="3"/>
  <c r="E104" i="3"/>
  <c r="N104" i="3"/>
  <c r="E105" i="3"/>
  <c r="N105" i="3"/>
  <c r="E107" i="3"/>
  <c r="N107" i="3"/>
  <c r="E108" i="3"/>
  <c r="N108" i="3"/>
  <c r="E110" i="3"/>
  <c r="N110" i="3"/>
  <c r="E111" i="3"/>
  <c r="N111" i="3"/>
  <c r="E113" i="3"/>
  <c r="N113" i="3"/>
  <c r="E114" i="3"/>
  <c r="N114" i="3"/>
  <c r="E116" i="3"/>
  <c r="E117" i="3"/>
  <c r="E119" i="3"/>
  <c r="E120" i="3"/>
  <c r="E122" i="3"/>
  <c r="E123" i="3"/>
  <c r="E125" i="3"/>
  <c r="E126" i="3"/>
  <c r="E128" i="3"/>
  <c r="E129" i="3"/>
  <c r="E131" i="3"/>
  <c r="E132" i="3"/>
  <c r="E134" i="3"/>
  <c r="E135" i="3"/>
  <c r="E137" i="3"/>
  <c r="E138" i="3"/>
  <c r="E140" i="3"/>
  <c r="E141" i="3"/>
  <c r="E143" i="3"/>
  <c r="E144" i="3"/>
  <c r="E92" i="3"/>
  <c r="N92" i="3"/>
  <c r="E93" i="3"/>
  <c r="N93" i="3"/>
  <c r="C94" i="3"/>
  <c r="C97" i="3" s="1"/>
  <c r="D94" i="3"/>
  <c r="H60" i="5"/>
  <c r="AA144" i="2"/>
  <c r="AA143" i="2"/>
  <c r="O145" i="2"/>
  <c r="P145" i="2"/>
  <c r="P148" i="2" s="1"/>
  <c r="P151" i="2" s="1"/>
  <c r="P154" i="2" s="1"/>
  <c r="P157" i="2" s="1"/>
  <c r="P160" i="2" s="1"/>
  <c r="Q144" i="2"/>
  <c r="Q143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L144" i="3"/>
  <c r="M144" i="3"/>
  <c r="L143" i="3"/>
  <c r="G143" i="3"/>
  <c r="M143" i="3"/>
  <c r="O144" i="4"/>
  <c r="N144" i="3" s="1"/>
  <c r="I144" i="4"/>
  <c r="J144" i="4"/>
  <c r="G144" i="3" s="1"/>
  <c r="H144" i="4"/>
  <c r="E144" i="4"/>
  <c r="O143" i="4"/>
  <c r="N143" i="3" s="1"/>
  <c r="I143" i="4"/>
  <c r="J143" i="4"/>
  <c r="H143" i="4"/>
  <c r="E143" i="4"/>
  <c r="Z144" i="2"/>
  <c r="W144" i="2"/>
  <c r="T144" i="2"/>
  <c r="N144" i="2"/>
  <c r="H144" i="2"/>
  <c r="E144" i="2"/>
  <c r="Z143" i="2"/>
  <c r="W143" i="2"/>
  <c r="T143" i="2"/>
  <c r="N143" i="2"/>
  <c r="H143" i="2"/>
  <c r="E143" i="2"/>
  <c r="L141" i="1"/>
  <c r="I141" i="2" s="1"/>
  <c r="AA141" i="2" s="1"/>
  <c r="I141" i="3" s="1"/>
  <c r="M141" i="1"/>
  <c r="J141" i="2" s="1"/>
  <c r="AB141" i="2" s="1"/>
  <c r="J141" i="3" s="1"/>
  <c r="L140" i="1"/>
  <c r="I140" i="2" s="1"/>
  <c r="AA140" i="2" s="1"/>
  <c r="M140" i="1"/>
  <c r="E141" i="1"/>
  <c r="E140" i="1"/>
  <c r="E138" i="1"/>
  <c r="E137" i="1"/>
  <c r="K140" i="1"/>
  <c r="K141" i="1"/>
  <c r="H140" i="1"/>
  <c r="H141" i="1"/>
  <c r="H137" i="1"/>
  <c r="H138" i="1"/>
  <c r="L137" i="1"/>
  <c r="M137" i="1"/>
  <c r="J137" i="2" s="1"/>
  <c r="AB137" i="2" s="1"/>
  <c r="J137" i="3" s="1"/>
  <c r="L138" i="1"/>
  <c r="M138" i="1"/>
  <c r="N138" i="1"/>
  <c r="K137" i="1"/>
  <c r="K138" i="1"/>
  <c r="E135" i="1"/>
  <c r="E134" i="1"/>
  <c r="H135" i="1"/>
  <c r="H134" i="1"/>
  <c r="K134" i="1"/>
  <c r="F109" i="1"/>
  <c r="F112" i="1" s="1"/>
  <c r="F115" i="1" s="1"/>
  <c r="F118" i="1" s="1"/>
  <c r="C109" i="1"/>
  <c r="I109" i="1"/>
  <c r="I112" i="1" s="1"/>
  <c r="I115" i="1" s="1"/>
  <c r="I118" i="1" s="1"/>
  <c r="I121" i="1" s="1"/>
  <c r="I124" i="1" s="1"/>
  <c r="I127" i="1" s="1"/>
  <c r="I130" i="1" s="1"/>
  <c r="I133" i="1" s="1"/>
  <c r="I136" i="1" s="1"/>
  <c r="I139" i="1" s="1"/>
  <c r="I142" i="1" s="1"/>
  <c r="G109" i="1"/>
  <c r="G112" i="1" s="1"/>
  <c r="G115" i="1" s="1"/>
  <c r="G118" i="1" s="1"/>
  <c r="D109" i="1"/>
  <c r="D112" i="1" s="1"/>
  <c r="D115" i="1" s="1"/>
  <c r="D118" i="1"/>
  <c r="D121" i="1" s="1"/>
  <c r="D124" i="1" s="1"/>
  <c r="D127" i="1" s="1"/>
  <c r="D130" i="1" s="1"/>
  <c r="D133" i="1" s="1"/>
  <c r="D136" i="1" s="1"/>
  <c r="D139" i="1" s="1"/>
  <c r="D142" i="1" s="1"/>
  <c r="J109" i="1"/>
  <c r="K135" i="1"/>
  <c r="K106" i="1"/>
  <c r="K107" i="1"/>
  <c r="K109" i="1" s="1"/>
  <c r="K108" i="1"/>
  <c r="K110" i="1"/>
  <c r="K111" i="1"/>
  <c r="K113" i="1"/>
  <c r="K114" i="1"/>
  <c r="K116" i="1"/>
  <c r="K117" i="1"/>
  <c r="K119" i="1"/>
  <c r="K120" i="1"/>
  <c r="K122" i="1"/>
  <c r="K123" i="1"/>
  <c r="K125" i="1"/>
  <c r="K126" i="1"/>
  <c r="K128" i="1"/>
  <c r="K129" i="1"/>
  <c r="K131" i="1"/>
  <c r="K132" i="1"/>
  <c r="H132" i="1"/>
  <c r="H131" i="1"/>
  <c r="H106" i="1"/>
  <c r="H107" i="1"/>
  <c r="H108" i="1"/>
  <c r="H109" i="1"/>
  <c r="H112" i="1" s="1"/>
  <c r="H115" i="1" s="1"/>
  <c r="H118" i="1" s="1"/>
  <c r="H121" i="1" s="1"/>
  <c r="H124" i="1" s="1"/>
  <c r="H127" i="1" s="1"/>
  <c r="H130" i="1" s="1"/>
  <c r="H133" i="1" s="1"/>
  <c r="H136" i="1" s="1"/>
  <c r="H139" i="1" s="1"/>
  <c r="H142" i="1" s="1"/>
  <c r="H110" i="1"/>
  <c r="H111" i="1"/>
  <c r="H113" i="1"/>
  <c r="H114" i="1"/>
  <c r="H116" i="1"/>
  <c r="H117" i="1"/>
  <c r="H119" i="1"/>
  <c r="H120" i="1"/>
  <c r="H122" i="1"/>
  <c r="H123" i="1"/>
  <c r="H125" i="1"/>
  <c r="H126" i="1"/>
  <c r="H128" i="1"/>
  <c r="H129" i="1"/>
  <c r="E132" i="1"/>
  <c r="E131" i="1"/>
  <c r="E106" i="1"/>
  <c r="E109" i="1" s="1"/>
  <c r="E112" i="1" s="1"/>
  <c r="E115" i="1" s="1"/>
  <c r="E107" i="1"/>
  <c r="E108" i="1"/>
  <c r="E110" i="1"/>
  <c r="E111" i="1"/>
  <c r="E113" i="1"/>
  <c r="E114" i="1"/>
  <c r="E116" i="1"/>
  <c r="E117" i="1"/>
  <c r="E119" i="1"/>
  <c r="E120" i="1"/>
  <c r="E122" i="1"/>
  <c r="E123" i="1"/>
  <c r="E125" i="1"/>
  <c r="E126" i="1"/>
  <c r="E128" i="1"/>
  <c r="E129" i="1"/>
  <c r="L135" i="1"/>
  <c r="M135" i="1"/>
  <c r="J135" i="2" s="1"/>
  <c r="AB135" i="2" s="1"/>
  <c r="J135" i="3" s="1"/>
  <c r="L134" i="1"/>
  <c r="M134" i="1"/>
  <c r="J134" i="2" s="1"/>
  <c r="AB134" i="2" s="1"/>
  <c r="J134" i="3" s="1"/>
  <c r="L131" i="1"/>
  <c r="I131" i="2" s="1"/>
  <c r="AA131" i="2" s="1"/>
  <c r="I131" i="3" s="1"/>
  <c r="M131" i="1"/>
  <c r="J131" i="2" s="1"/>
  <c r="AB131" i="2" s="1"/>
  <c r="L132" i="1"/>
  <c r="N132" i="1" s="1"/>
  <c r="K132" i="2" s="1"/>
  <c r="M132" i="1"/>
  <c r="J132" i="2" s="1"/>
  <c r="AB132" i="2" s="1"/>
  <c r="J132" i="3" s="1"/>
  <c r="L128" i="1"/>
  <c r="M128" i="1"/>
  <c r="J128" i="2" s="1"/>
  <c r="AB128" i="2" s="1"/>
  <c r="J128" i="3" s="1"/>
  <c r="L129" i="1"/>
  <c r="M129" i="1"/>
  <c r="J129" i="2" s="1"/>
  <c r="AB129" i="2" s="1"/>
  <c r="J129" i="3" s="1"/>
  <c r="L126" i="1"/>
  <c r="I126" i="2" s="1"/>
  <c r="AA126" i="2" s="1"/>
  <c r="M126" i="1"/>
  <c r="N126" i="1" s="1"/>
  <c r="L125" i="1"/>
  <c r="M125" i="1"/>
  <c r="J125" i="2" s="1"/>
  <c r="AB125" i="2" s="1"/>
  <c r="J125" i="3" s="1"/>
  <c r="E40" i="1"/>
  <c r="H40" i="1"/>
  <c r="K40" i="1"/>
  <c r="L40" i="1"/>
  <c r="M40" i="1"/>
  <c r="E41" i="1"/>
  <c r="H41" i="1"/>
  <c r="K41" i="1"/>
  <c r="L41" i="1"/>
  <c r="I41" i="2" s="1"/>
  <c r="AA41" i="2" s="1"/>
  <c r="M41" i="1"/>
  <c r="N41" i="1"/>
  <c r="E42" i="1"/>
  <c r="H42" i="1"/>
  <c r="K42" i="1"/>
  <c r="L42" i="1"/>
  <c r="N42" i="1" s="1"/>
  <c r="M42" i="1"/>
  <c r="J42" i="2" s="1"/>
  <c r="AB42" i="2" s="1"/>
  <c r="J42" i="3" s="1"/>
  <c r="E43" i="1"/>
  <c r="H43" i="1"/>
  <c r="K43" i="1"/>
  <c r="L43" i="1"/>
  <c r="I43" i="2" s="1"/>
  <c r="AA43" i="2" s="1"/>
  <c r="M43" i="1"/>
  <c r="E44" i="1"/>
  <c r="H44" i="1"/>
  <c r="K44" i="1"/>
  <c r="L44" i="1"/>
  <c r="I44" i="2" s="1"/>
  <c r="AA44" i="2" s="1"/>
  <c r="I44" i="3" s="1"/>
  <c r="M44" i="1"/>
  <c r="J44" i="2" s="1"/>
  <c r="AB44" i="2" s="1"/>
  <c r="J44" i="3" s="1"/>
  <c r="E45" i="1"/>
  <c r="H45" i="1"/>
  <c r="K45" i="1"/>
  <c r="L45" i="1"/>
  <c r="M45" i="1"/>
  <c r="J45" i="2" s="1"/>
  <c r="AB45" i="2" s="1"/>
  <c r="J45" i="3" s="1"/>
  <c r="E46" i="1"/>
  <c r="H46" i="1"/>
  <c r="K46" i="1"/>
  <c r="L46" i="1"/>
  <c r="M46" i="1"/>
  <c r="J46" i="2" s="1"/>
  <c r="AB46" i="2" s="1"/>
  <c r="J46" i="3" s="1"/>
  <c r="E47" i="1"/>
  <c r="H47" i="1"/>
  <c r="K47" i="1"/>
  <c r="L47" i="1"/>
  <c r="I47" i="2" s="1"/>
  <c r="AA47" i="2" s="1"/>
  <c r="I47" i="3" s="1"/>
  <c r="M47" i="1"/>
  <c r="E48" i="1"/>
  <c r="H48" i="1"/>
  <c r="K48" i="1"/>
  <c r="L48" i="1"/>
  <c r="M48" i="1"/>
  <c r="J48" i="2" s="1"/>
  <c r="AB48" i="2" s="1"/>
  <c r="J48" i="3" s="1"/>
  <c r="E49" i="1"/>
  <c r="H49" i="1"/>
  <c r="K49" i="1"/>
  <c r="L49" i="1"/>
  <c r="N49" i="1" s="1"/>
  <c r="M49" i="1"/>
  <c r="E50" i="1"/>
  <c r="H50" i="1"/>
  <c r="K50" i="1"/>
  <c r="L50" i="1"/>
  <c r="M50" i="1"/>
  <c r="J50" i="2" s="1"/>
  <c r="AB50" i="2" s="1"/>
  <c r="J50" i="3" s="1"/>
  <c r="E51" i="1"/>
  <c r="H51" i="1"/>
  <c r="K51" i="1"/>
  <c r="L51" i="1"/>
  <c r="N51" i="1" s="1"/>
  <c r="K51" i="2" s="1"/>
  <c r="M51" i="1"/>
  <c r="J51" i="2" s="1"/>
  <c r="AB51" i="2" s="1"/>
  <c r="J51" i="3" s="1"/>
  <c r="E52" i="1"/>
  <c r="H52" i="1"/>
  <c r="K52" i="1"/>
  <c r="L52" i="1"/>
  <c r="M52" i="1"/>
  <c r="E53" i="1"/>
  <c r="H53" i="1"/>
  <c r="K53" i="1"/>
  <c r="L53" i="1"/>
  <c r="N53" i="1" s="1"/>
  <c r="M53" i="1"/>
  <c r="J53" i="2" s="1"/>
  <c r="AB53" i="2" s="1"/>
  <c r="J53" i="3" s="1"/>
  <c r="E54" i="1"/>
  <c r="H54" i="1"/>
  <c r="K54" i="1"/>
  <c r="L54" i="1"/>
  <c r="N54" i="1" s="1"/>
  <c r="M54" i="1"/>
  <c r="J54" i="2" s="1"/>
  <c r="AB54" i="2" s="1"/>
  <c r="J54" i="3" s="1"/>
  <c r="E55" i="1"/>
  <c r="H55" i="1"/>
  <c r="K55" i="1"/>
  <c r="L55" i="1"/>
  <c r="I55" i="2" s="1"/>
  <c r="AA55" i="2" s="1"/>
  <c r="M55" i="1"/>
  <c r="E56" i="1"/>
  <c r="H56" i="1"/>
  <c r="K56" i="1"/>
  <c r="L56" i="1"/>
  <c r="M56" i="1"/>
  <c r="E57" i="1"/>
  <c r="H57" i="1"/>
  <c r="K57" i="1"/>
  <c r="L57" i="1"/>
  <c r="I57" i="2" s="1"/>
  <c r="M57" i="1"/>
  <c r="J57" i="2" s="1"/>
  <c r="AB57" i="2" s="1"/>
  <c r="E58" i="1"/>
  <c r="H58" i="1"/>
  <c r="K58" i="1"/>
  <c r="L58" i="1"/>
  <c r="M58" i="1"/>
  <c r="J58" i="2" s="1"/>
  <c r="AB58" i="2" s="1"/>
  <c r="J58" i="3" s="1"/>
  <c r="E59" i="1"/>
  <c r="H59" i="1"/>
  <c r="K59" i="1"/>
  <c r="L59" i="1"/>
  <c r="N59" i="1" s="1"/>
  <c r="M59" i="1"/>
  <c r="E60" i="1"/>
  <c r="H60" i="1"/>
  <c r="K60" i="1"/>
  <c r="L60" i="1"/>
  <c r="M60" i="1"/>
  <c r="J60" i="2" s="1"/>
  <c r="AB60" i="2" s="1"/>
  <c r="J60" i="3" s="1"/>
  <c r="E61" i="1"/>
  <c r="H61" i="1"/>
  <c r="K61" i="1"/>
  <c r="L61" i="1"/>
  <c r="N61" i="1" s="1"/>
  <c r="M61" i="1"/>
  <c r="E62" i="1"/>
  <c r="H62" i="1"/>
  <c r="K62" i="1"/>
  <c r="L62" i="1"/>
  <c r="M62" i="1"/>
  <c r="J62" i="2" s="1"/>
  <c r="AB62" i="2" s="1"/>
  <c r="J62" i="3" s="1"/>
  <c r="E63" i="1"/>
  <c r="H63" i="1"/>
  <c r="K63" i="1"/>
  <c r="L63" i="1"/>
  <c r="N63" i="1" s="1"/>
  <c r="K63" i="2" s="1"/>
  <c r="M63" i="1"/>
  <c r="J63" i="2" s="1"/>
  <c r="AB63" i="2" s="1"/>
  <c r="J63" i="3" s="1"/>
  <c r="E64" i="1"/>
  <c r="H64" i="1"/>
  <c r="K64" i="1"/>
  <c r="L64" i="1"/>
  <c r="M64" i="1"/>
  <c r="J64" i="2" s="1"/>
  <c r="AB64" i="2" s="1"/>
  <c r="J64" i="3" s="1"/>
  <c r="E65" i="1"/>
  <c r="H65" i="1"/>
  <c r="K65" i="1"/>
  <c r="L65" i="1"/>
  <c r="I65" i="2" s="1"/>
  <c r="AA65" i="2" s="1"/>
  <c r="I65" i="3" s="1"/>
  <c r="M65" i="1"/>
  <c r="E66" i="1"/>
  <c r="H66" i="1"/>
  <c r="K66" i="1"/>
  <c r="L66" i="1"/>
  <c r="N66" i="1" s="1"/>
  <c r="K66" i="2" s="1"/>
  <c r="M66" i="1"/>
  <c r="J66" i="2" s="1"/>
  <c r="AB66" i="2" s="1"/>
  <c r="J66" i="3" s="1"/>
  <c r="E67" i="1"/>
  <c r="H67" i="1"/>
  <c r="K67" i="1"/>
  <c r="L67" i="1"/>
  <c r="N67" i="1" s="1"/>
  <c r="M67" i="1"/>
  <c r="E68" i="1"/>
  <c r="H68" i="1"/>
  <c r="K68" i="1"/>
  <c r="L68" i="1"/>
  <c r="I68" i="2" s="1"/>
  <c r="AA68" i="2" s="1"/>
  <c r="I68" i="3" s="1"/>
  <c r="M68" i="1"/>
  <c r="J68" i="2" s="1"/>
  <c r="AB68" i="2" s="1"/>
  <c r="J68" i="3" s="1"/>
  <c r="E69" i="1"/>
  <c r="H69" i="1"/>
  <c r="K69" i="1"/>
  <c r="L69" i="1"/>
  <c r="M69" i="1"/>
  <c r="J69" i="2" s="1"/>
  <c r="AB69" i="2" s="1"/>
  <c r="J69" i="3" s="1"/>
  <c r="E70" i="1"/>
  <c r="H70" i="1"/>
  <c r="K70" i="1"/>
  <c r="L70" i="1"/>
  <c r="M70" i="1"/>
  <c r="E71" i="1"/>
  <c r="H71" i="1"/>
  <c r="K71" i="1"/>
  <c r="L71" i="1"/>
  <c r="N71" i="1" s="1"/>
  <c r="M71" i="1"/>
  <c r="E72" i="1"/>
  <c r="H72" i="1"/>
  <c r="K72" i="1"/>
  <c r="L72" i="1"/>
  <c r="M72" i="1"/>
  <c r="J72" i="2" s="1"/>
  <c r="AB72" i="2" s="1"/>
  <c r="J72" i="3" s="1"/>
  <c r="E73" i="1"/>
  <c r="H73" i="1"/>
  <c r="K73" i="1"/>
  <c r="L73" i="1"/>
  <c r="I73" i="2" s="1"/>
  <c r="AA73" i="2" s="1"/>
  <c r="I73" i="3" s="1"/>
  <c r="M73" i="1"/>
  <c r="J73" i="2" s="1"/>
  <c r="AB73" i="2" s="1"/>
  <c r="J73" i="3" s="1"/>
  <c r="E74" i="1"/>
  <c r="H74" i="1"/>
  <c r="K74" i="1"/>
  <c r="L74" i="1"/>
  <c r="M74" i="1"/>
  <c r="J74" i="2" s="1"/>
  <c r="AB74" i="2" s="1"/>
  <c r="J74" i="3" s="1"/>
  <c r="E75" i="1"/>
  <c r="H75" i="1"/>
  <c r="K75" i="1"/>
  <c r="L75" i="1"/>
  <c r="N75" i="1" s="1"/>
  <c r="M75" i="1"/>
  <c r="J75" i="2" s="1"/>
  <c r="AB75" i="2" s="1"/>
  <c r="J75" i="3" s="1"/>
  <c r="E76" i="1"/>
  <c r="H76" i="1"/>
  <c r="K76" i="1"/>
  <c r="L76" i="1"/>
  <c r="I76" i="2" s="1"/>
  <c r="AA76" i="2" s="1"/>
  <c r="I76" i="3" s="1"/>
  <c r="M76" i="1"/>
  <c r="J76" i="2" s="1"/>
  <c r="AB76" i="2" s="1"/>
  <c r="J76" i="3" s="1"/>
  <c r="E77" i="1"/>
  <c r="H77" i="1"/>
  <c r="K77" i="1"/>
  <c r="L77" i="1"/>
  <c r="N77" i="1" s="1"/>
  <c r="K77" i="2" s="1"/>
  <c r="M77" i="1"/>
  <c r="J77" i="2" s="1"/>
  <c r="AB77" i="2" s="1"/>
  <c r="J77" i="3" s="1"/>
  <c r="E78" i="1"/>
  <c r="H78" i="1"/>
  <c r="K78" i="1"/>
  <c r="L78" i="1"/>
  <c r="N78" i="1" s="1"/>
  <c r="M78" i="1"/>
  <c r="E79" i="1"/>
  <c r="H79" i="1"/>
  <c r="K79" i="1"/>
  <c r="L79" i="1"/>
  <c r="I79" i="2" s="1"/>
  <c r="AA79" i="2" s="1"/>
  <c r="M79" i="1"/>
  <c r="J79" i="2" s="1"/>
  <c r="AB79" i="2" s="1"/>
  <c r="J79" i="3" s="1"/>
  <c r="E80" i="1"/>
  <c r="H80" i="1"/>
  <c r="K80" i="1"/>
  <c r="L80" i="1"/>
  <c r="M80" i="1"/>
  <c r="J80" i="2" s="1"/>
  <c r="AB80" i="2" s="1"/>
  <c r="J80" i="3" s="1"/>
  <c r="E81" i="1"/>
  <c r="H81" i="1"/>
  <c r="K81" i="1"/>
  <c r="L81" i="1"/>
  <c r="M81" i="1"/>
  <c r="J81" i="2" s="1"/>
  <c r="AB81" i="2" s="1"/>
  <c r="J81" i="3" s="1"/>
  <c r="E82" i="1"/>
  <c r="H82" i="1"/>
  <c r="K82" i="1"/>
  <c r="L82" i="1"/>
  <c r="M82" i="1"/>
  <c r="J82" i="2" s="1"/>
  <c r="AB82" i="2" s="1"/>
  <c r="J82" i="3" s="1"/>
  <c r="E83" i="1"/>
  <c r="H83" i="1"/>
  <c r="K83" i="1"/>
  <c r="L83" i="1"/>
  <c r="M83" i="1"/>
  <c r="J83" i="2" s="1"/>
  <c r="AB83" i="2" s="1"/>
  <c r="J83" i="3" s="1"/>
  <c r="E84" i="1"/>
  <c r="H84" i="1"/>
  <c r="K84" i="1"/>
  <c r="L84" i="1"/>
  <c r="I84" i="2" s="1"/>
  <c r="AA84" i="2" s="1"/>
  <c r="M84" i="1"/>
  <c r="J84" i="2" s="1"/>
  <c r="AB84" i="2" s="1"/>
  <c r="J84" i="3" s="1"/>
  <c r="E85" i="1"/>
  <c r="H85" i="1"/>
  <c r="K85" i="1"/>
  <c r="L85" i="1"/>
  <c r="M85" i="1"/>
  <c r="J85" i="2" s="1"/>
  <c r="AB85" i="2" s="1"/>
  <c r="J85" i="3" s="1"/>
  <c r="E86" i="1"/>
  <c r="H86" i="1"/>
  <c r="K86" i="1"/>
  <c r="L86" i="1"/>
  <c r="M86" i="1"/>
  <c r="E87" i="1"/>
  <c r="H87" i="1"/>
  <c r="K87" i="1"/>
  <c r="L87" i="1"/>
  <c r="M87" i="1"/>
  <c r="E88" i="1"/>
  <c r="H88" i="1"/>
  <c r="K88" i="1"/>
  <c r="L88" i="1"/>
  <c r="M88" i="1"/>
  <c r="J88" i="2" s="1"/>
  <c r="AB88" i="2" s="1"/>
  <c r="J88" i="3" s="1"/>
  <c r="E89" i="1"/>
  <c r="H89" i="1"/>
  <c r="K89" i="1"/>
  <c r="L89" i="1"/>
  <c r="M89" i="1"/>
  <c r="J89" i="2" s="1"/>
  <c r="AB89" i="2" s="1"/>
  <c r="J89" i="3" s="1"/>
  <c r="E90" i="1"/>
  <c r="H90" i="1"/>
  <c r="K90" i="1"/>
  <c r="L90" i="1"/>
  <c r="M90" i="1"/>
  <c r="J90" i="2" s="1"/>
  <c r="AB90" i="2" s="1"/>
  <c r="J90" i="3" s="1"/>
  <c r="E91" i="1"/>
  <c r="H91" i="1"/>
  <c r="K91" i="1"/>
  <c r="L91" i="1"/>
  <c r="M91" i="1"/>
  <c r="E92" i="1"/>
  <c r="H92" i="1"/>
  <c r="K92" i="1"/>
  <c r="L92" i="1"/>
  <c r="I92" i="2" s="1"/>
  <c r="AA92" i="2" s="1"/>
  <c r="M92" i="1"/>
  <c r="J92" i="2" s="1"/>
  <c r="AB92" i="2" s="1"/>
  <c r="J92" i="3" s="1"/>
  <c r="E93" i="1"/>
  <c r="H93" i="1"/>
  <c r="K93" i="1"/>
  <c r="L93" i="1"/>
  <c r="M93" i="1"/>
  <c r="J93" i="2" s="1"/>
  <c r="AB93" i="2" s="1"/>
  <c r="J93" i="3" s="1"/>
  <c r="E94" i="1"/>
  <c r="H94" i="1"/>
  <c r="K94" i="1"/>
  <c r="L94" i="1"/>
  <c r="I94" i="2" s="1"/>
  <c r="M94" i="1"/>
  <c r="J94" i="2" s="1"/>
  <c r="E95" i="1"/>
  <c r="H95" i="1"/>
  <c r="K95" i="1"/>
  <c r="L95" i="1"/>
  <c r="M95" i="1"/>
  <c r="J95" i="2" s="1"/>
  <c r="AB95" i="2" s="1"/>
  <c r="J95" i="3" s="1"/>
  <c r="E96" i="1"/>
  <c r="H96" i="1"/>
  <c r="K96" i="1"/>
  <c r="L96" i="1"/>
  <c r="M96" i="1"/>
  <c r="J96" i="2" s="1"/>
  <c r="AB96" i="2" s="1"/>
  <c r="J96" i="3" s="1"/>
  <c r="E97" i="1"/>
  <c r="H97" i="1"/>
  <c r="K97" i="1"/>
  <c r="L97" i="1"/>
  <c r="M97" i="1"/>
  <c r="J97" i="2" s="1"/>
  <c r="E98" i="1"/>
  <c r="H98" i="1"/>
  <c r="K98" i="1"/>
  <c r="L98" i="1"/>
  <c r="I98" i="2" s="1"/>
  <c r="AA98" i="2" s="1"/>
  <c r="M98" i="1"/>
  <c r="J98" i="2" s="1"/>
  <c r="AB98" i="2" s="1"/>
  <c r="J98" i="3" s="1"/>
  <c r="E99" i="1"/>
  <c r="H99" i="1"/>
  <c r="K99" i="1"/>
  <c r="L99" i="1"/>
  <c r="M99" i="1"/>
  <c r="J99" i="2" s="1"/>
  <c r="AB99" i="2" s="1"/>
  <c r="J99" i="3" s="1"/>
  <c r="E100" i="1"/>
  <c r="H100" i="1"/>
  <c r="K100" i="1"/>
  <c r="L100" i="1"/>
  <c r="M100" i="1"/>
  <c r="J100" i="2" s="1"/>
  <c r="E101" i="1"/>
  <c r="H101" i="1"/>
  <c r="K101" i="1"/>
  <c r="L101" i="1"/>
  <c r="M101" i="1"/>
  <c r="J101" i="2" s="1"/>
  <c r="AB101" i="2" s="1"/>
  <c r="J101" i="3" s="1"/>
  <c r="E102" i="1"/>
  <c r="H102" i="1"/>
  <c r="K102" i="1"/>
  <c r="L102" i="1"/>
  <c r="M102" i="1"/>
  <c r="J102" i="2" s="1"/>
  <c r="AB102" i="2" s="1"/>
  <c r="J102" i="3" s="1"/>
  <c r="E103" i="1"/>
  <c r="H103" i="1"/>
  <c r="K103" i="1"/>
  <c r="L103" i="1"/>
  <c r="M103" i="1"/>
  <c r="E104" i="1"/>
  <c r="H104" i="1"/>
  <c r="K104" i="1"/>
  <c r="L104" i="1"/>
  <c r="M104" i="1"/>
  <c r="J104" i="2" s="1"/>
  <c r="AB104" i="2" s="1"/>
  <c r="J104" i="3" s="1"/>
  <c r="E105" i="1"/>
  <c r="H105" i="1"/>
  <c r="K105" i="1"/>
  <c r="L105" i="1"/>
  <c r="M105" i="1"/>
  <c r="J105" i="2" s="1"/>
  <c r="AB105" i="2" s="1"/>
  <c r="J105" i="3" s="1"/>
  <c r="L106" i="1"/>
  <c r="N106" i="1" s="1"/>
  <c r="K106" i="2" s="1"/>
  <c r="M106" i="1"/>
  <c r="L107" i="1"/>
  <c r="I107" i="2" s="1"/>
  <c r="AA107" i="2" s="1"/>
  <c r="I107" i="3" s="1"/>
  <c r="M107" i="1"/>
  <c r="J107" i="2" s="1"/>
  <c r="AB107" i="2" s="1"/>
  <c r="J107" i="3" s="1"/>
  <c r="N107" i="1"/>
  <c r="L108" i="1"/>
  <c r="M108" i="1"/>
  <c r="J108" i="2" s="1"/>
  <c r="AB108" i="2" s="1"/>
  <c r="J108" i="3" s="1"/>
  <c r="L110" i="1"/>
  <c r="M110" i="1"/>
  <c r="J110" i="2" s="1"/>
  <c r="AB110" i="2" s="1"/>
  <c r="J110" i="3" s="1"/>
  <c r="L111" i="1"/>
  <c r="I111" i="2" s="1"/>
  <c r="AA111" i="2" s="1"/>
  <c r="M111" i="1"/>
  <c r="J111" i="2" s="1"/>
  <c r="AB111" i="2" s="1"/>
  <c r="J111" i="3" s="1"/>
  <c r="L113" i="1"/>
  <c r="I113" i="2" s="1"/>
  <c r="AA113" i="2" s="1"/>
  <c r="I113" i="3" s="1"/>
  <c r="M113" i="1"/>
  <c r="J113" i="2" s="1"/>
  <c r="AB113" i="2" s="1"/>
  <c r="J113" i="3" s="1"/>
  <c r="L114" i="1"/>
  <c r="M114" i="1"/>
  <c r="J114" i="2" s="1"/>
  <c r="AB114" i="2" s="1"/>
  <c r="J114" i="3" s="1"/>
  <c r="L116" i="1"/>
  <c r="M116" i="1"/>
  <c r="J116" i="2" s="1"/>
  <c r="AB116" i="2" s="1"/>
  <c r="J116" i="3" s="1"/>
  <c r="L117" i="1"/>
  <c r="I117" i="2" s="1"/>
  <c r="AA117" i="2" s="1"/>
  <c r="M117" i="1"/>
  <c r="J117" i="2" s="1"/>
  <c r="AB117" i="2" s="1"/>
  <c r="J117" i="3" s="1"/>
  <c r="L119" i="1"/>
  <c r="M119" i="1"/>
  <c r="N119" i="1"/>
  <c r="L120" i="1"/>
  <c r="I120" i="2" s="1"/>
  <c r="AA120" i="2" s="1"/>
  <c r="I120" i="3" s="1"/>
  <c r="M120" i="1"/>
  <c r="J120" i="2" s="1"/>
  <c r="AB120" i="2" s="1"/>
  <c r="J120" i="3" s="1"/>
  <c r="L122" i="1"/>
  <c r="I122" i="2" s="1"/>
  <c r="AA122" i="2" s="1"/>
  <c r="M122" i="1"/>
  <c r="J122" i="2" s="1"/>
  <c r="AB122" i="2" s="1"/>
  <c r="J122" i="3" s="1"/>
  <c r="L123" i="1"/>
  <c r="I123" i="2" s="1"/>
  <c r="AA123" i="2" s="1"/>
  <c r="M123" i="1"/>
  <c r="J123" i="2" s="1"/>
  <c r="AB123" i="2" s="1"/>
  <c r="J123" i="3" s="1"/>
  <c r="C100" i="2"/>
  <c r="C103" i="2" s="1"/>
  <c r="F112" i="2"/>
  <c r="F115" i="2"/>
  <c r="F118" i="2" s="1"/>
  <c r="F121" i="2" s="1"/>
  <c r="F124" i="2" s="1"/>
  <c r="F127" i="2" s="1"/>
  <c r="L109" i="2"/>
  <c r="L112" i="2" s="1"/>
  <c r="L115" i="2"/>
  <c r="R94" i="2"/>
  <c r="R97" i="2" s="1"/>
  <c r="T97" i="2" s="1"/>
  <c r="R100" i="2"/>
  <c r="R103" i="2" s="1"/>
  <c r="R106" i="2" s="1"/>
  <c r="R109" i="2" s="1"/>
  <c r="U94" i="2"/>
  <c r="X94" i="2"/>
  <c r="D100" i="2"/>
  <c r="G112" i="2"/>
  <c r="G115" i="2" s="1"/>
  <c r="M109" i="2"/>
  <c r="M112" i="2" s="1"/>
  <c r="M115" i="2" s="1"/>
  <c r="M118" i="2" s="1"/>
  <c r="M121" i="2" s="1"/>
  <c r="M124" i="2" s="1"/>
  <c r="M127" i="2" s="1"/>
  <c r="M130" i="2" s="1"/>
  <c r="M133" i="2" s="1"/>
  <c r="M136" i="2" s="1"/>
  <c r="M139" i="2" s="1"/>
  <c r="M142" i="2" s="1"/>
  <c r="M145" i="2" s="1"/>
  <c r="M148" i="2" s="1"/>
  <c r="M151" i="2" s="1"/>
  <c r="M154" i="2" s="1"/>
  <c r="M157" i="2" s="1"/>
  <c r="M160" i="2" s="1"/>
  <c r="S94" i="2"/>
  <c r="S97" i="2" s="1"/>
  <c r="S100" i="2" s="1"/>
  <c r="S103" i="2" s="1"/>
  <c r="S106" i="2" s="1"/>
  <c r="S109" i="2" s="1"/>
  <c r="S112" i="2" s="1"/>
  <c r="S115" i="2" s="1"/>
  <c r="S118" i="2" s="1"/>
  <c r="S121" i="2" s="1"/>
  <c r="S124" i="2" s="1"/>
  <c r="S127" i="2" s="1"/>
  <c r="S130" i="2" s="1"/>
  <c r="S133" i="2" s="1"/>
  <c r="S136" i="2" s="1"/>
  <c r="S139" i="2" s="1"/>
  <c r="S142" i="2" s="1"/>
  <c r="S145" i="2" s="1"/>
  <c r="S148" i="2" s="1"/>
  <c r="S151" i="2" s="1"/>
  <c r="S154" i="2" s="1"/>
  <c r="V94" i="2"/>
  <c r="V97" i="2" s="1"/>
  <c r="V100" i="2" s="1"/>
  <c r="V103" i="2" s="1"/>
  <c r="V106" i="2" s="1"/>
  <c r="V109" i="2" s="1"/>
  <c r="V112" i="2" s="1"/>
  <c r="V115" i="2" s="1"/>
  <c r="V118" i="2" s="1"/>
  <c r="V121" i="2" s="1"/>
  <c r="V124" i="2" s="1"/>
  <c r="V127" i="2" s="1"/>
  <c r="V130" i="2" s="1"/>
  <c r="V133" i="2" s="1"/>
  <c r="V136" i="2" s="1"/>
  <c r="V139" i="2" s="1"/>
  <c r="V142" i="2" s="1"/>
  <c r="V145" i="2" s="1"/>
  <c r="V148" i="2" s="1"/>
  <c r="V151" i="2" s="1"/>
  <c r="V154" i="2" s="1"/>
  <c r="V157" i="2" s="1"/>
  <c r="V160" i="2" s="1"/>
  <c r="Y94" i="2"/>
  <c r="Y97" i="2" s="1"/>
  <c r="Y100" i="2" s="1"/>
  <c r="Y103" i="2" s="1"/>
  <c r="Y106" i="2" s="1"/>
  <c r="Y109" i="2" s="1"/>
  <c r="Y112" i="2" s="1"/>
  <c r="Y115" i="2" s="1"/>
  <c r="Y118" i="2" s="1"/>
  <c r="Y121" i="2" s="1"/>
  <c r="Y124" i="2" s="1"/>
  <c r="Y127" i="2" s="1"/>
  <c r="Y130" i="2" s="1"/>
  <c r="Y133" i="2" s="1"/>
  <c r="Y136" i="2" s="1"/>
  <c r="Y139" i="2" s="1"/>
  <c r="Y142" i="2" s="1"/>
  <c r="Y145" i="2" s="1"/>
  <c r="Y148" i="2" s="1"/>
  <c r="Y151" i="2" s="1"/>
  <c r="Y154" i="2" s="1"/>
  <c r="Y157" i="2" s="1"/>
  <c r="Y160" i="2" s="1"/>
  <c r="L116" i="3"/>
  <c r="M116" i="3"/>
  <c r="L117" i="3"/>
  <c r="M117" i="3"/>
  <c r="L119" i="3"/>
  <c r="M119" i="3"/>
  <c r="L120" i="3"/>
  <c r="M120" i="3"/>
  <c r="L122" i="3"/>
  <c r="M122" i="3"/>
  <c r="L123" i="3"/>
  <c r="M123" i="3"/>
  <c r="L125" i="3"/>
  <c r="M125" i="3"/>
  <c r="L126" i="3"/>
  <c r="M126" i="3"/>
  <c r="L128" i="3"/>
  <c r="M128" i="3"/>
  <c r="L129" i="3"/>
  <c r="M129" i="3"/>
  <c r="L131" i="3"/>
  <c r="M131" i="3"/>
  <c r="L132" i="3"/>
  <c r="G132" i="3"/>
  <c r="M132" i="3"/>
  <c r="L134" i="3"/>
  <c r="M134" i="3"/>
  <c r="L135" i="3"/>
  <c r="M135" i="3"/>
  <c r="L137" i="3"/>
  <c r="M137" i="3"/>
  <c r="L138" i="3"/>
  <c r="M138" i="3"/>
  <c r="L140" i="3"/>
  <c r="M140" i="3"/>
  <c r="L141" i="3"/>
  <c r="M141" i="3"/>
  <c r="M94" i="3"/>
  <c r="M97" i="3" s="1"/>
  <c r="M100" i="3" s="1"/>
  <c r="M103" i="3" s="1"/>
  <c r="M106" i="3" s="1"/>
  <c r="M109" i="3" s="1"/>
  <c r="M112" i="3" s="1"/>
  <c r="M115" i="3" s="1"/>
  <c r="L94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G24" i="3"/>
  <c r="F24" i="3"/>
  <c r="F37" i="3"/>
  <c r="G68" i="3"/>
  <c r="J18" i="2"/>
  <c r="AB18" i="2" s="1"/>
  <c r="I18" i="2"/>
  <c r="AA18" i="2" s="1"/>
  <c r="I18" i="3" s="1"/>
  <c r="J91" i="2"/>
  <c r="AB91" i="2" s="1"/>
  <c r="J91" i="3" s="1"/>
  <c r="I90" i="2"/>
  <c r="AA90" i="2" s="1"/>
  <c r="I90" i="3" s="1"/>
  <c r="I88" i="2"/>
  <c r="AA88" i="2" s="1"/>
  <c r="J87" i="2"/>
  <c r="AB87" i="2" s="1"/>
  <c r="J87" i="3" s="1"/>
  <c r="J86" i="2"/>
  <c r="AB86" i="2" s="1"/>
  <c r="J86" i="3" s="1"/>
  <c r="I86" i="2"/>
  <c r="AA86" i="2" s="1"/>
  <c r="I81" i="2"/>
  <c r="AA81" i="2" s="1"/>
  <c r="I81" i="3" s="1"/>
  <c r="I80" i="2"/>
  <c r="AA80" i="2" s="1"/>
  <c r="J78" i="2"/>
  <c r="AB78" i="2" s="1"/>
  <c r="J78" i="3" s="1"/>
  <c r="I78" i="2"/>
  <c r="AA78" i="2" s="1"/>
  <c r="I78" i="3" s="1"/>
  <c r="I77" i="2"/>
  <c r="AA77" i="2" s="1"/>
  <c r="I75" i="2"/>
  <c r="AA75" i="2" s="1"/>
  <c r="I74" i="2"/>
  <c r="AA74" i="2" s="1"/>
  <c r="I74" i="3" s="1"/>
  <c r="J71" i="2"/>
  <c r="AB71" i="2" s="1"/>
  <c r="J71" i="3" s="1"/>
  <c r="I71" i="2"/>
  <c r="AA71" i="2" s="1"/>
  <c r="J70" i="2"/>
  <c r="AB70" i="2" s="1"/>
  <c r="J70" i="3" s="1"/>
  <c r="I69" i="2"/>
  <c r="AA69" i="2" s="1"/>
  <c r="J67" i="2"/>
  <c r="AB67" i="2" s="1"/>
  <c r="I67" i="2"/>
  <c r="AA67" i="2" s="1"/>
  <c r="I67" i="3" s="1"/>
  <c r="J65" i="2"/>
  <c r="AB65" i="2" s="1"/>
  <c r="J65" i="3" s="1"/>
  <c r="I62" i="2"/>
  <c r="AA62" i="2" s="1"/>
  <c r="J61" i="2"/>
  <c r="AB61" i="2" s="1"/>
  <c r="J61" i="3" s="1"/>
  <c r="I61" i="2"/>
  <c r="AA61" i="2" s="1"/>
  <c r="I60" i="2"/>
  <c r="AA60" i="2" s="1"/>
  <c r="I60" i="3" s="1"/>
  <c r="J59" i="2"/>
  <c r="AB59" i="2" s="1"/>
  <c r="I59" i="2"/>
  <c r="AA59" i="2" s="1"/>
  <c r="I59" i="3" s="1"/>
  <c r="AA57" i="2"/>
  <c r="I57" i="3" s="1"/>
  <c r="J56" i="2"/>
  <c r="AB56" i="2" s="1"/>
  <c r="J56" i="3" s="1"/>
  <c r="I56" i="2"/>
  <c r="AA56" i="2" s="1"/>
  <c r="J55" i="2"/>
  <c r="AB55" i="2" s="1"/>
  <c r="J55" i="3" s="1"/>
  <c r="I54" i="2"/>
  <c r="AA54" i="2" s="1"/>
  <c r="I53" i="2"/>
  <c r="AA53" i="2" s="1"/>
  <c r="I53" i="3" s="1"/>
  <c r="J52" i="2"/>
  <c r="AB52" i="2" s="1"/>
  <c r="J52" i="3" s="1"/>
  <c r="I52" i="2"/>
  <c r="AA52" i="2" s="1"/>
  <c r="J49" i="2"/>
  <c r="AB49" i="2" s="1"/>
  <c r="J49" i="3" s="1"/>
  <c r="I49" i="2"/>
  <c r="AA49" i="2" s="1"/>
  <c r="J47" i="2"/>
  <c r="AB47" i="2" s="1"/>
  <c r="AC47" i="2" s="1"/>
  <c r="K47" i="3" s="1"/>
  <c r="I46" i="2"/>
  <c r="AA46" i="2" s="1"/>
  <c r="AC46" i="2" s="1"/>
  <c r="K46" i="3" s="1"/>
  <c r="J43" i="2"/>
  <c r="AB43" i="2" s="1"/>
  <c r="J43" i="3" s="1"/>
  <c r="I42" i="2"/>
  <c r="AA42" i="2" s="1"/>
  <c r="J41" i="2"/>
  <c r="AB41" i="2" s="1"/>
  <c r="J41" i="3" s="1"/>
  <c r="J40" i="2"/>
  <c r="AB40" i="2" s="1"/>
  <c r="J40" i="3" s="1"/>
  <c r="I40" i="2"/>
  <c r="AA40" i="2" s="1"/>
  <c r="J39" i="2"/>
  <c r="AB39" i="2" s="1"/>
  <c r="J39" i="3" s="1"/>
  <c r="I39" i="2"/>
  <c r="AA39" i="2" s="1"/>
  <c r="J38" i="2"/>
  <c r="AB38" i="2" s="1"/>
  <c r="J38" i="3" s="1"/>
  <c r="I38" i="2"/>
  <c r="AA38" i="2" s="1"/>
  <c r="I38" i="3" s="1"/>
  <c r="J37" i="2"/>
  <c r="AB37" i="2" s="1"/>
  <c r="J37" i="3" s="1"/>
  <c r="I37" i="2"/>
  <c r="AA37" i="2" s="1"/>
  <c r="I37" i="3" s="1"/>
  <c r="J36" i="2"/>
  <c r="AB36" i="2" s="1"/>
  <c r="J36" i="3" s="1"/>
  <c r="I36" i="2"/>
  <c r="AA36" i="2" s="1"/>
  <c r="J35" i="2"/>
  <c r="AB35" i="2" s="1"/>
  <c r="J35" i="3" s="1"/>
  <c r="I35" i="2"/>
  <c r="AA35" i="2" s="1"/>
  <c r="I35" i="3" s="1"/>
  <c r="J34" i="2"/>
  <c r="AB34" i="2" s="1"/>
  <c r="J34" i="3" s="1"/>
  <c r="I34" i="2"/>
  <c r="AA34" i="2" s="1"/>
  <c r="I34" i="3" s="1"/>
  <c r="J33" i="2"/>
  <c r="AB33" i="2" s="1"/>
  <c r="J33" i="3" s="1"/>
  <c r="I33" i="2"/>
  <c r="AA33" i="2" s="1"/>
  <c r="J32" i="2"/>
  <c r="AB32" i="2" s="1"/>
  <c r="J32" i="3" s="1"/>
  <c r="I32" i="2"/>
  <c r="AA32" i="2" s="1"/>
  <c r="I32" i="3" s="1"/>
  <c r="J31" i="2"/>
  <c r="AB31" i="2" s="1"/>
  <c r="J31" i="3" s="1"/>
  <c r="I31" i="2"/>
  <c r="AA31" i="2" s="1"/>
  <c r="J30" i="2"/>
  <c r="AB30" i="2" s="1"/>
  <c r="J30" i="3" s="1"/>
  <c r="I30" i="2"/>
  <c r="AA30" i="2" s="1"/>
  <c r="J29" i="2"/>
  <c r="AB29" i="2" s="1"/>
  <c r="J29" i="3" s="1"/>
  <c r="I29" i="2"/>
  <c r="AA29" i="2" s="1"/>
  <c r="J28" i="2"/>
  <c r="AB28" i="2"/>
  <c r="J28" i="3" s="1"/>
  <c r="I28" i="2"/>
  <c r="AA28" i="2" s="1"/>
  <c r="I28" i="3" s="1"/>
  <c r="J27" i="2"/>
  <c r="AB27" i="2" s="1"/>
  <c r="I27" i="2"/>
  <c r="AA27" i="2" s="1"/>
  <c r="I27" i="3" s="1"/>
  <c r="J26" i="2"/>
  <c r="AB26" i="2" s="1"/>
  <c r="J26" i="3" s="1"/>
  <c r="I26" i="2"/>
  <c r="AA26" i="2" s="1"/>
  <c r="J25" i="2"/>
  <c r="AB25" i="2" s="1"/>
  <c r="J25" i="3" s="1"/>
  <c r="I25" i="2"/>
  <c r="AA25" i="2" s="1"/>
  <c r="J24" i="2"/>
  <c r="AB24" i="2" s="1"/>
  <c r="J24" i="3" s="1"/>
  <c r="I24" i="2"/>
  <c r="AA24" i="2" s="1"/>
  <c r="J23" i="2"/>
  <c r="AB23" i="2" s="1"/>
  <c r="J23" i="3" s="1"/>
  <c r="I23" i="2"/>
  <c r="AA23" i="2" s="1"/>
  <c r="I23" i="3" s="1"/>
  <c r="J22" i="2"/>
  <c r="AB22" i="2" s="1"/>
  <c r="I22" i="2"/>
  <c r="AA22" i="2" s="1"/>
  <c r="I22" i="3" s="1"/>
  <c r="J21" i="2"/>
  <c r="AB21" i="2" s="1"/>
  <c r="J21" i="3" s="1"/>
  <c r="I21" i="2"/>
  <c r="AA21" i="2" s="1"/>
  <c r="J20" i="2"/>
  <c r="AB20" i="2" s="1"/>
  <c r="I20" i="2"/>
  <c r="AA20" i="2" s="1"/>
  <c r="I20" i="3" s="1"/>
  <c r="J19" i="2"/>
  <c r="AB19" i="2" s="1"/>
  <c r="J19" i="3" s="1"/>
  <c r="I19" i="2"/>
  <c r="AA19" i="2" s="1"/>
  <c r="J17" i="2"/>
  <c r="AB17" i="2" s="1"/>
  <c r="J17" i="3" s="1"/>
  <c r="I17" i="2"/>
  <c r="AA17" i="2" s="1"/>
  <c r="J16" i="2"/>
  <c r="AB16" i="2" s="1"/>
  <c r="J16" i="3" s="1"/>
  <c r="I16" i="2"/>
  <c r="AA16" i="2" s="1"/>
  <c r="J15" i="2"/>
  <c r="AB15" i="2"/>
  <c r="J15" i="3" s="1"/>
  <c r="I15" i="2"/>
  <c r="AA15" i="2" s="1"/>
  <c r="I15" i="3" s="1"/>
  <c r="J14" i="2"/>
  <c r="AB14" i="2" s="1"/>
  <c r="J14" i="3" s="1"/>
  <c r="I14" i="2"/>
  <c r="AA14" i="2" s="1"/>
  <c r="J13" i="2"/>
  <c r="AB13" i="2" s="1"/>
  <c r="J13" i="3" s="1"/>
  <c r="I13" i="2"/>
  <c r="AA13" i="2" s="1"/>
  <c r="J103" i="2"/>
  <c r="J106" i="2"/>
  <c r="J12" i="2"/>
  <c r="AB12" i="2" s="1"/>
  <c r="J12" i="3" s="1"/>
  <c r="I12" i="2"/>
  <c r="AA12" i="2" s="1"/>
  <c r="C39" i="5"/>
  <c r="G39" i="5" s="1"/>
  <c r="H39" i="5"/>
  <c r="H30" i="5"/>
  <c r="C40" i="5"/>
  <c r="G40" i="5" s="1"/>
  <c r="H40" i="5"/>
  <c r="J40" i="5"/>
  <c r="C41" i="5"/>
  <c r="G41" i="5" s="1"/>
  <c r="H41" i="5"/>
  <c r="J41" i="5"/>
  <c r="C42" i="5"/>
  <c r="G42" i="5" s="1"/>
  <c r="H42" i="5"/>
  <c r="C43" i="5"/>
  <c r="G43" i="5" s="1"/>
  <c r="H43" i="5"/>
  <c r="C44" i="5"/>
  <c r="G44" i="5" s="1"/>
  <c r="H44" i="5"/>
  <c r="J44" i="5" s="1"/>
  <c r="C45" i="5"/>
  <c r="G45" i="5" s="1"/>
  <c r="H45" i="5"/>
  <c r="J45" i="5"/>
  <c r="C46" i="5"/>
  <c r="G46" i="5" s="1"/>
  <c r="H46" i="5"/>
  <c r="J46" i="5"/>
  <c r="C47" i="5"/>
  <c r="G47" i="5" s="1"/>
  <c r="H47" i="5"/>
  <c r="C48" i="5"/>
  <c r="G48" i="5" s="1"/>
  <c r="H48" i="5"/>
  <c r="J48" i="5"/>
  <c r="C49" i="5"/>
  <c r="G49" i="5" s="1"/>
  <c r="H49" i="5"/>
  <c r="J49" i="5"/>
  <c r="C50" i="5"/>
  <c r="G50" i="5" s="1"/>
  <c r="H50" i="5"/>
  <c r="J50" i="5" s="1"/>
  <c r="C51" i="5"/>
  <c r="G51" i="5" s="1"/>
  <c r="H51" i="5"/>
  <c r="J51" i="5" s="1"/>
  <c r="C52" i="5"/>
  <c r="G52" i="5" s="1"/>
  <c r="H52" i="5"/>
  <c r="C53" i="5"/>
  <c r="G53" i="5" s="1"/>
  <c r="H53" i="5"/>
  <c r="J53" i="5"/>
  <c r="C54" i="5"/>
  <c r="G54" i="5" s="1"/>
  <c r="H54" i="5"/>
  <c r="J54" i="5" s="1"/>
  <c r="C55" i="5"/>
  <c r="G55" i="5" s="1"/>
  <c r="H55" i="5"/>
  <c r="J55" i="5" s="1"/>
  <c r="C56" i="5"/>
  <c r="G56" i="5" s="1"/>
  <c r="H56" i="5"/>
  <c r="J56" i="5" s="1"/>
  <c r="C57" i="5"/>
  <c r="G57" i="5" s="1"/>
  <c r="H57" i="5"/>
  <c r="C58" i="5"/>
  <c r="G58" i="5" s="1"/>
  <c r="H58" i="5"/>
  <c r="J58" i="5"/>
  <c r="H59" i="5"/>
  <c r="J59" i="5" s="1"/>
  <c r="C31" i="5"/>
  <c r="G31" i="5" s="1"/>
  <c r="H31" i="5"/>
  <c r="J31" i="5"/>
  <c r="C32" i="5"/>
  <c r="G32" i="5" s="1"/>
  <c r="H32" i="5"/>
  <c r="J32" i="5"/>
  <c r="C33" i="5"/>
  <c r="G33" i="5" s="1"/>
  <c r="H33" i="5"/>
  <c r="C34" i="5"/>
  <c r="G34" i="5" s="1"/>
  <c r="H34" i="5"/>
  <c r="C35" i="5"/>
  <c r="G35" i="5" s="1"/>
  <c r="H35" i="5"/>
  <c r="C36" i="5"/>
  <c r="G36" i="5" s="1"/>
  <c r="H36" i="5"/>
  <c r="J36" i="5" s="1"/>
  <c r="C37" i="5"/>
  <c r="G37" i="5" s="1"/>
  <c r="H37" i="5"/>
  <c r="J37" i="5" s="1"/>
  <c r="C38" i="5"/>
  <c r="G38" i="5" s="1"/>
  <c r="H38" i="5"/>
  <c r="J38" i="5" s="1"/>
  <c r="K30" i="5"/>
  <c r="C3" i="5"/>
  <c r="G3" i="5" s="1"/>
  <c r="C4" i="5"/>
  <c r="G4" i="5" s="1"/>
  <c r="C5" i="5"/>
  <c r="G5" i="5" s="1"/>
  <c r="C6" i="5"/>
  <c r="G6" i="5" s="1"/>
  <c r="C7" i="5"/>
  <c r="G7" i="5" s="1"/>
  <c r="C8" i="5"/>
  <c r="G8" i="5" s="1"/>
  <c r="C9" i="5"/>
  <c r="G9" i="5" s="1"/>
  <c r="C10" i="5"/>
  <c r="C11" i="5"/>
  <c r="G11" i="5" s="1"/>
  <c r="C12" i="5"/>
  <c r="G12" i="5" s="1"/>
  <c r="C13" i="5"/>
  <c r="G13" i="5" s="1"/>
  <c r="C14" i="5"/>
  <c r="G14" i="5" s="1"/>
  <c r="C15" i="5"/>
  <c r="G15" i="5" s="1"/>
  <c r="C16" i="5"/>
  <c r="G16" i="5" s="1"/>
  <c r="C17" i="5"/>
  <c r="G17" i="5" s="1"/>
  <c r="C18" i="5"/>
  <c r="G18" i="5" s="1"/>
  <c r="C19" i="5"/>
  <c r="G19" i="5" s="1"/>
  <c r="C20" i="5"/>
  <c r="G20" i="5" s="1"/>
  <c r="C21" i="5"/>
  <c r="G21" i="5" s="1"/>
  <c r="C22" i="5"/>
  <c r="G22" i="5" s="1"/>
  <c r="C23" i="5"/>
  <c r="G23" i="5" s="1"/>
  <c r="C24" i="5"/>
  <c r="G24" i="5" s="1"/>
  <c r="C25" i="5"/>
  <c r="G25" i="5" s="1"/>
  <c r="C26" i="5"/>
  <c r="G26" i="5" s="1"/>
  <c r="C27" i="5"/>
  <c r="G27" i="5" s="1"/>
  <c r="C28" i="5"/>
  <c r="G28" i="5" s="1"/>
  <c r="C29" i="5"/>
  <c r="G29" i="5" s="1"/>
  <c r="M16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" i="5"/>
  <c r="G10" i="5"/>
  <c r="J140" i="4"/>
  <c r="G140" i="3" s="1"/>
  <c r="O141" i="4"/>
  <c r="N141" i="3" s="1"/>
  <c r="I141" i="4"/>
  <c r="J141" i="4"/>
  <c r="G141" i="3" s="1"/>
  <c r="H141" i="4"/>
  <c r="E141" i="4"/>
  <c r="O140" i="4"/>
  <c r="N140" i="3" s="1"/>
  <c r="I140" i="4"/>
  <c r="F140" i="3" s="1"/>
  <c r="H140" i="4"/>
  <c r="E140" i="4"/>
  <c r="E137" i="4"/>
  <c r="H137" i="4"/>
  <c r="I137" i="4"/>
  <c r="F137" i="3" s="1"/>
  <c r="J137" i="4"/>
  <c r="G137" i="3" s="1"/>
  <c r="K137" i="4"/>
  <c r="H137" i="3" s="1"/>
  <c r="O137" i="4"/>
  <c r="N137" i="3" s="1"/>
  <c r="E138" i="4"/>
  <c r="H138" i="4"/>
  <c r="I138" i="4"/>
  <c r="J138" i="4"/>
  <c r="G138" i="3" s="1"/>
  <c r="O138" i="4"/>
  <c r="N138" i="3" s="1"/>
  <c r="D109" i="4"/>
  <c r="D112" i="4" s="1"/>
  <c r="D115" i="4" s="1"/>
  <c r="D118" i="4" s="1"/>
  <c r="D121" i="4" s="1"/>
  <c r="D124" i="4" s="1"/>
  <c r="D127" i="4" s="1"/>
  <c r="D130" i="4" s="1"/>
  <c r="D133" i="4" s="1"/>
  <c r="G94" i="4"/>
  <c r="J94" i="4" s="1"/>
  <c r="G94" i="3" s="1"/>
  <c r="G97" i="4"/>
  <c r="J97" i="4" s="1"/>
  <c r="G97" i="3" s="1"/>
  <c r="C109" i="4"/>
  <c r="C112" i="4" s="1"/>
  <c r="F94" i="4"/>
  <c r="F97" i="4"/>
  <c r="I97" i="4" s="1"/>
  <c r="F100" i="4"/>
  <c r="F103" i="4" s="1"/>
  <c r="J126" i="4"/>
  <c r="G126" i="3" s="1"/>
  <c r="I126" i="4"/>
  <c r="F126" i="3" s="1"/>
  <c r="O126" i="4"/>
  <c r="N126" i="3" s="1"/>
  <c r="J125" i="4"/>
  <c r="G125" i="3" s="1"/>
  <c r="I125" i="4"/>
  <c r="F125" i="3" s="1"/>
  <c r="J119" i="4"/>
  <c r="G119" i="3" s="1"/>
  <c r="I119" i="4"/>
  <c r="F119" i="3" s="1"/>
  <c r="M94" i="4"/>
  <c r="M97" i="4" s="1"/>
  <c r="O116" i="4"/>
  <c r="N116" i="3" s="1"/>
  <c r="O117" i="4"/>
  <c r="N117" i="3" s="1"/>
  <c r="N94" i="4"/>
  <c r="N97" i="4" s="1"/>
  <c r="N100" i="4" s="1"/>
  <c r="N103" i="4" s="1"/>
  <c r="N106" i="4" s="1"/>
  <c r="N109" i="4" s="1"/>
  <c r="N112" i="4" s="1"/>
  <c r="N115" i="4" s="1"/>
  <c r="N118" i="4" s="1"/>
  <c r="O119" i="4"/>
  <c r="N119" i="3" s="1"/>
  <c r="O120" i="4"/>
  <c r="N120" i="3" s="1"/>
  <c r="I12" i="4"/>
  <c r="F12" i="3" s="1"/>
  <c r="J12" i="4"/>
  <c r="G12" i="3" s="1"/>
  <c r="I13" i="4"/>
  <c r="F13" i="3" s="1"/>
  <c r="J13" i="4"/>
  <c r="G13" i="3" s="1"/>
  <c r="I14" i="4"/>
  <c r="F14" i="3" s="1"/>
  <c r="J14" i="4"/>
  <c r="G14" i="3" s="1"/>
  <c r="I15" i="4"/>
  <c r="F15" i="3" s="1"/>
  <c r="J15" i="4"/>
  <c r="I16" i="4"/>
  <c r="F16" i="3" s="1"/>
  <c r="J16" i="4"/>
  <c r="G16" i="3" s="1"/>
  <c r="I17" i="4"/>
  <c r="F17" i="3" s="1"/>
  <c r="J17" i="4"/>
  <c r="G17" i="3" s="1"/>
  <c r="I18" i="4"/>
  <c r="F18" i="3" s="1"/>
  <c r="J18" i="4"/>
  <c r="G18" i="3" s="1"/>
  <c r="I19" i="4"/>
  <c r="F19" i="3" s="1"/>
  <c r="J19" i="4"/>
  <c r="I20" i="4"/>
  <c r="F20" i="3" s="1"/>
  <c r="J20" i="4"/>
  <c r="G20" i="3" s="1"/>
  <c r="I21" i="4"/>
  <c r="J21" i="4"/>
  <c r="G21" i="3" s="1"/>
  <c r="I22" i="4"/>
  <c r="F22" i="3" s="1"/>
  <c r="J22" i="4"/>
  <c r="G22" i="3" s="1"/>
  <c r="I23" i="4"/>
  <c r="F23" i="3" s="1"/>
  <c r="J23" i="4"/>
  <c r="I24" i="4"/>
  <c r="J24" i="4"/>
  <c r="K24" i="4"/>
  <c r="H24" i="3" s="1"/>
  <c r="I25" i="4"/>
  <c r="F25" i="3" s="1"/>
  <c r="J25" i="4"/>
  <c r="G25" i="3" s="1"/>
  <c r="K25" i="4"/>
  <c r="H25" i="3" s="1"/>
  <c r="I26" i="4"/>
  <c r="F26" i="3" s="1"/>
  <c r="J26" i="4"/>
  <c r="G26" i="3" s="1"/>
  <c r="I27" i="4"/>
  <c r="F27" i="3" s="1"/>
  <c r="J27" i="4"/>
  <c r="I28" i="4"/>
  <c r="F28" i="3" s="1"/>
  <c r="J28" i="4"/>
  <c r="G28" i="3" s="1"/>
  <c r="I29" i="4"/>
  <c r="F29" i="3" s="1"/>
  <c r="J29" i="4"/>
  <c r="G29" i="3" s="1"/>
  <c r="I30" i="4"/>
  <c r="F30" i="3" s="1"/>
  <c r="J30" i="4"/>
  <c r="G30" i="3" s="1"/>
  <c r="K30" i="4"/>
  <c r="H30" i="3" s="1"/>
  <c r="I31" i="4"/>
  <c r="F31" i="3" s="1"/>
  <c r="J31" i="4"/>
  <c r="I32" i="4"/>
  <c r="J32" i="4"/>
  <c r="G32" i="3" s="1"/>
  <c r="I33" i="4"/>
  <c r="F33" i="3" s="1"/>
  <c r="J33" i="4"/>
  <c r="G33" i="3" s="1"/>
  <c r="I34" i="4"/>
  <c r="F34" i="3" s="1"/>
  <c r="J34" i="4"/>
  <c r="I35" i="4"/>
  <c r="F35" i="3" s="1"/>
  <c r="J35" i="4"/>
  <c r="G35" i="3" s="1"/>
  <c r="I36" i="4"/>
  <c r="F36" i="3" s="1"/>
  <c r="J36" i="4"/>
  <c r="G36" i="3" s="1"/>
  <c r="I37" i="4"/>
  <c r="J37" i="4"/>
  <c r="G37" i="3" s="1"/>
  <c r="K37" i="4"/>
  <c r="H37" i="3" s="1"/>
  <c r="I38" i="4"/>
  <c r="F38" i="3" s="1"/>
  <c r="J38" i="4"/>
  <c r="I39" i="4"/>
  <c r="F39" i="3" s="1"/>
  <c r="J39" i="4"/>
  <c r="G39" i="3" s="1"/>
  <c r="I40" i="4"/>
  <c r="F40" i="3" s="1"/>
  <c r="J40" i="4"/>
  <c r="G40" i="3" s="1"/>
  <c r="I41" i="4"/>
  <c r="F41" i="3" s="1"/>
  <c r="J41" i="4"/>
  <c r="G41" i="3" s="1"/>
  <c r="I42" i="4"/>
  <c r="F42" i="3" s="1"/>
  <c r="J42" i="4"/>
  <c r="G42" i="3" s="1"/>
  <c r="K42" i="4"/>
  <c r="H42" i="3" s="1"/>
  <c r="I43" i="4"/>
  <c r="J43" i="4"/>
  <c r="G43" i="3" s="1"/>
  <c r="I44" i="4"/>
  <c r="F44" i="3" s="1"/>
  <c r="J44" i="4"/>
  <c r="G44" i="3" s="1"/>
  <c r="I45" i="4"/>
  <c r="F45" i="3" s="1"/>
  <c r="J45" i="4"/>
  <c r="G45" i="3" s="1"/>
  <c r="I46" i="4"/>
  <c r="F46" i="3" s="1"/>
  <c r="J46" i="4"/>
  <c r="G46" i="3" s="1"/>
  <c r="K46" i="4"/>
  <c r="H46" i="3" s="1"/>
  <c r="I47" i="4"/>
  <c r="F47" i="3" s="1"/>
  <c r="J47" i="4"/>
  <c r="G47" i="3" s="1"/>
  <c r="I48" i="4"/>
  <c r="F48" i="3" s="1"/>
  <c r="J48" i="4"/>
  <c r="G48" i="3" s="1"/>
  <c r="I49" i="4"/>
  <c r="F49" i="3" s="1"/>
  <c r="J49" i="4"/>
  <c r="G49" i="3" s="1"/>
  <c r="I50" i="4"/>
  <c r="F50" i="3" s="1"/>
  <c r="J50" i="4"/>
  <c r="G50" i="3" s="1"/>
  <c r="I51" i="4"/>
  <c r="F51" i="3" s="1"/>
  <c r="J51" i="4"/>
  <c r="G51" i="3" s="1"/>
  <c r="I52" i="4"/>
  <c r="F52" i="3" s="1"/>
  <c r="J52" i="4"/>
  <c r="G52" i="3" s="1"/>
  <c r="K52" i="4"/>
  <c r="H52" i="3" s="1"/>
  <c r="I53" i="4"/>
  <c r="F53" i="3" s="1"/>
  <c r="J53" i="4"/>
  <c r="G53" i="3" s="1"/>
  <c r="I54" i="4"/>
  <c r="F54" i="3" s="1"/>
  <c r="J54" i="4"/>
  <c r="G54" i="3" s="1"/>
  <c r="I55" i="4"/>
  <c r="F55" i="3" s="1"/>
  <c r="J55" i="4"/>
  <c r="G55" i="3" s="1"/>
  <c r="I56" i="4"/>
  <c r="F56" i="3" s="1"/>
  <c r="J56" i="4"/>
  <c r="G56" i="3" s="1"/>
  <c r="I57" i="4"/>
  <c r="J57" i="4"/>
  <c r="G57" i="3" s="1"/>
  <c r="I58" i="4"/>
  <c r="F58" i="3" s="1"/>
  <c r="J58" i="4"/>
  <c r="G58" i="3" s="1"/>
  <c r="I59" i="4"/>
  <c r="F59" i="3" s="1"/>
  <c r="J59" i="4"/>
  <c r="G59" i="3" s="1"/>
  <c r="I60" i="4"/>
  <c r="K60" i="4" s="1"/>
  <c r="H60" i="3" s="1"/>
  <c r="J60" i="4"/>
  <c r="G60" i="3" s="1"/>
  <c r="I61" i="4"/>
  <c r="F61" i="3" s="1"/>
  <c r="J61" i="4"/>
  <c r="G61" i="3" s="1"/>
  <c r="K61" i="4"/>
  <c r="H61" i="3" s="1"/>
  <c r="I62" i="4"/>
  <c r="F62" i="3" s="1"/>
  <c r="J62" i="4"/>
  <c r="G62" i="3" s="1"/>
  <c r="I63" i="4"/>
  <c r="J63" i="4"/>
  <c r="G63" i="3" s="1"/>
  <c r="I64" i="4"/>
  <c r="F64" i="3" s="1"/>
  <c r="J64" i="4"/>
  <c r="G64" i="3" s="1"/>
  <c r="K64" i="4"/>
  <c r="H64" i="3" s="1"/>
  <c r="I65" i="4"/>
  <c r="F65" i="3" s="1"/>
  <c r="J65" i="4"/>
  <c r="G65" i="3" s="1"/>
  <c r="I66" i="4"/>
  <c r="F66" i="3" s="1"/>
  <c r="J66" i="4"/>
  <c r="G66" i="3" s="1"/>
  <c r="K66" i="4"/>
  <c r="H66" i="3" s="1"/>
  <c r="I67" i="4"/>
  <c r="J67" i="4"/>
  <c r="G67" i="3" s="1"/>
  <c r="I68" i="4"/>
  <c r="J68" i="4"/>
  <c r="I69" i="4"/>
  <c r="F69" i="3" s="1"/>
  <c r="J69" i="4"/>
  <c r="G69" i="3" s="1"/>
  <c r="I70" i="4"/>
  <c r="F70" i="3" s="1"/>
  <c r="J70" i="4"/>
  <c r="G70" i="3" s="1"/>
  <c r="I71" i="4"/>
  <c r="J71" i="4"/>
  <c r="G71" i="3" s="1"/>
  <c r="I72" i="4"/>
  <c r="F72" i="3" s="1"/>
  <c r="J72" i="4"/>
  <c r="G72" i="3" s="1"/>
  <c r="I73" i="4"/>
  <c r="F73" i="3" s="1"/>
  <c r="J73" i="4"/>
  <c r="G73" i="3" s="1"/>
  <c r="K73" i="4"/>
  <c r="H73" i="3" s="1"/>
  <c r="I74" i="4"/>
  <c r="F74" i="3" s="1"/>
  <c r="J74" i="4"/>
  <c r="G74" i="3" s="1"/>
  <c r="K74" i="4"/>
  <c r="H74" i="3" s="1"/>
  <c r="I75" i="4"/>
  <c r="J75" i="4"/>
  <c r="G75" i="3" s="1"/>
  <c r="I76" i="4"/>
  <c r="F76" i="3" s="1"/>
  <c r="J76" i="4"/>
  <c r="G76" i="3" s="1"/>
  <c r="I77" i="4"/>
  <c r="K77" i="4" s="1"/>
  <c r="H77" i="3" s="1"/>
  <c r="J77" i="4"/>
  <c r="G77" i="3" s="1"/>
  <c r="I78" i="4"/>
  <c r="F78" i="3" s="1"/>
  <c r="J78" i="4"/>
  <c r="G78" i="3" s="1"/>
  <c r="I79" i="4"/>
  <c r="F79" i="3" s="1"/>
  <c r="J79" i="4"/>
  <c r="G79" i="3" s="1"/>
  <c r="I80" i="4"/>
  <c r="F80" i="3" s="1"/>
  <c r="J80" i="4"/>
  <c r="G80" i="3" s="1"/>
  <c r="I81" i="4"/>
  <c r="K81" i="4" s="1"/>
  <c r="H81" i="3" s="1"/>
  <c r="J81" i="4"/>
  <c r="G81" i="3" s="1"/>
  <c r="I82" i="4"/>
  <c r="F82" i="3" s="1"/>
  <c r="J82" i="4"/>
  <c r="G82" i="3" s="1"/>
  <c r="I83" i="4"/>
  <c r="F83" i="3" s="1"/>
  <c r="J83" i="4"/>
  <c r="G83" i="3" s="1"/>
  <c r="I84" i="4"/>
  <c r="F84" i="3" s="1"/>
  <c r="J84" i="4"/>
  <c r="K84" i="4" s="1"/>
  <c r="H84" i="3" s="1"/>
  <c r="I85" i="4"/>
  <c r="F85" i="3" s="1"/>
  <c r="J85" i="4"/>
  <c r="G85" i="3" s="1"/>
  <c r="I86" i="4"/>
  <c r="F86" i="3" s="1"/>
  <c r="J86" i="4"/>
  <c r="G86" i="3" s="1"/>
  <c r="I87" i="4"/>
  <c r="F87" i="3" s="1"/>
  <c r="J87" i="4"/>
  <c r="G87" i="3" s="1"/>
  <c r="I88" i="4"/>
  <c r="F88" i="3" s="1"/>
  <c r="J88" i="4"/>
  <c r="G88" i="3" s="1"/>
  <c r="I89" i="4"/>
  <c r="F89" i="3" s="1"/>
  <c r="J89" i="4"/>
  <c r="G89" i="3" s="1"/>
  <c r="I90" i="4"/>
  <c r="F90" i="3" s="1"/>
  <c r="J90" i="4"/>
  <c r="G90" i="3" s="1"/>
  <c r="I91" i="4"/>
  <c r="F91" i="3" s="1"/>
  <c r="J91" i="4"/>
  <c r="G91" i="3" s="1"/>
  <c r="I92" i="4"/>
  <c r="F92" i="3" s="1"/>
  <c r="J92" i="4"/>
  <c r="G92" i="3" s="1"/>
  <c r="I93" i="4"/>
  <c r="F93" i="3" s="1"/>
  <c r="J93" i="4"/>
  <c r="G93" i="3" s="1"/>
  <c r="I94" i="4"/>
  <c r="F94" i="3" s="1"/>
  <c r="I95" i="4"/>
  <c r="F95" i="3" s="1"/>
  <c r="J95" i="4"/>
  <c r="G95" i="3" s="1"/>
  <c r="K95" i="4"/>
  <c r="H95" i="3" s="1"/>
  <c r="I96" i="4"/>
  <c r="F96" i="3" s="1"/>
  <c r="J96" i="4"/>
  <c r="G96" i="3" s="1"/>
  <c r="K96" i="4"/>
  <c r="H96" i="3" s="1"/>
  <c r="I98" i="4"/>
  <c r="F98" i="3" s="1"/>
  <c r="J98" i="4"/>
  <c r="G98" i="3" s="1"/>
  <c r="I99" i="4"/>
  <c r="F99" i="3" s="1"/>
  <c r="J99" i="4"/>
  <c r="G99" i="3" s="1"/>
  <c r="I101" i="4"/>
  <c r="F101" i="3" s="1"/>
  <c r="J101" i="4"/>
  <c r="G101" i="3" s="1"/>
  <c r="I102" i="4"/>
  <c r="F102" i="3" s="1"/>
  <c r="J102" i="4"/>
  <c r="K102" i="4" s="1"/>
  <c r="H102" i="3" s="1"/>
  <c r="I104" i="4"/>
  <c r="J104" i="4"/>
  <c r="G104" i="3" s="1"/>
  <c r="I105" i="4"/>
  <c r="F105" i="3" s="1"/>
  <c r="J105" i="4"/>
  <c r="G105" i="3" s="1"/>
  <c r="I107" i="4"/>
  <c r="F107" i="3" s="1"/>
  <c r="J107" i="4"/>
  <c r="G107" i="3" s="1"/>
  <c r="I108" i="4"/>
  <c r="J108" i="4"/>
  <c r="G108" i="3" s="1"/>
  <c r="I110" i="4"/>
  <c r="J110" i="4"/>
  <c r="G110" i="3" s="1"/>
  <c r="I111" i="4"/>
  <c r="F111" i="3" s="1"/>
  <c r="J111" i="4"/>
  <c r="G111" i="3" s="1"/>
  <c r="I117" i="4"/>
  <c r="F117" i="3" s="1"/>
  <c r="J117" i="4"/>
  <c r="G117" i="3" s="1"/>
  <c r="I120" i="4"/>
  <c r="J120" i="4"/>
  <c r="G120" i="3" s="1"/>
  <c r="I123" i="4"/>
  <c r="J123" i="4"/>
  <c r="G123" i="3" s="1"/>
  <c r="I114" i="4"/>
  <c r="J114" i="4"/>
  <c r="G114" i="3" s="1"/>
  <c r="I113" i="4"/>
  <c r="F113" i="3" s="1"/>
  <c r="J113" i="4"/>
  <c r="G113" i="3" s="1"/>
  <c r="I116" i="4"/>
  <c r="F116" i="3" s="1"/>
  <c r="J116" i="4"/>
  <c r="G116" i="3" s="1"/>
  <c r="I122" i="4"/>
  <c r="F122" i="3" s="1"/>
  <c r="J122" i="4"/>
  <c r="G122" i="3" s="1"/>
  <c r="O123" i="4"/>
  <c r="N123" i="3" s="1"/>
  <c r="O122" i="4"/>
  <c r="N122" i="3" s="1"/>
  <c r="O125" i="4"/>
  <c r="N125" i="3" s="1"/>
  <c r="I128" i="4"/>
  <c r="F128" i="3" s="1"/>
  <c r="J128" i="4"/>
  <c r="G128" i="3" s="1"/>
  <c r="I129" i="4"/>
  <c r="J129" i="4"/>
  <c r="G129" i="3" s="1"/>
  <c r="O129" i="4"/>
  <c r="N129" i="3" s="1"/>
  <c r="I131" i="4"/>
  <c r="F131" i="3" s="1"/>
  <c r="I132" i="4"/>
  <c r="J132" i="4"/>
  <c r="O128" i="4"/>
  <c r="N128" i="3" s="1"/>
  <c r="J131" i="4"/>
  <c r="O132" i="4"/>
  <c r="N132" i="3" s="1"/>
  <c r="O131" i="4"/>
  <c r="N131" i="3" s="1"/>
  <c r="O135" i="4"/>
  <c r="N135" i="3" s="1"/>
  <c r="I135" i="4"/>
  <c r="J135" i="4"/>
  <c r="G135" i="3" s="1"/>
  <c r="H135" i="4"/>
  <c r="E135" i="4"/>
  <c r="O134" i="4"/>
  <c r="N134" i="3" s="1"/>
  <c r="I134" i="4"/>
  <c r="F134" i="3" s="1"/>
  <c r="J134" i="4"/>
  <c r="G134" i="3" s="1"/>
  <c r="H134" i="4"/>
  <c r="E134" i="4"/>
  <c r="E131" i="4"/>
  <c r="H131" i="4"/>
  <c r="E132" i="4"/>
  <c r="H132" i="4"/>
  <c r="E128" i="4"/>
  <c r="H128" i="4"/>
  <c r="E129" i="4"/>
  <c r="H129" i="4"/>
  <c r="H126" i="4"/>
  <c r="E126" i="4"/>
  <c r="H125" i="4"/>
  <c r="E125" i="4"/>
  <c r="O92" i="4"/>
  <c r="O93" i="4"/>
  <c r="O95" i="4"/>
  <c r="O96" i="4"/>
  <c r="O98" i="4"/>
  <c r="O99" i="4"/>
  <c r="O101" i="4"/>
  <c r="O102" i="4"/>
  <c r="O104" i="4"/>
  <c r="O105" i="4"/>
  <c r="O107" i="4"/>
  <c r="O108" i="4"/>
  <c r="O110" i="4"/>
  <c r="O111" i="4"/>
  <c r="O113" i="4"/>
  <c r="O114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12" i="4"/>
  <c r="O13" i="4"/>
  <c r="O15" i="4"/>
  <c r="O14" i="4"/>
  <c r="H123" i="4"/>
  <c r="E123" i="4"/>
  <c r="H122" i="4"/>
  <c r="E122" i="4"/>
  <c r="H120" i="4"/>
  <c r="E120" i="4"/>
  <c r="H119" i="4"/>
  <c r="E119" i="4"/>
  <c r="H117" i="4"/>
  <c r="E117" i="4"/>
  <c r="H116" i="4"/>
  <c r="E116" i="4"/>
  <c r="H114" i="4"/>
  <c r="E114" i="4"/>
  <c r="H113" i="4"/>
  <c r="E113" i="4"/>
  <c r="H111" i="4"/>
  <c r="E111" i="4"/>
  <c r="H110" i="4"/>
  <c r="E110" i="4"/>
  <c r="H108" i="4"/>
  <c r="E108" i="4"/>
  <c r="H107" i="4"/>
  <c r="E107" i="4"/>
  <c r="E106" i="4"/>
  <c r="H105" i="4"/>
  <c r="E105" i="4"/>
  <c r="H104" i="4"/>
  <c r="E104" i="4"/>
  <c r="E103" i="4"/>
  <c r="H102" i="4"/>
  <c r="E102" i="4"/>
  <c r="H101" i="4"/>
  <c r="E101" i="4"/>
  <c r="E100" i="4"/>
  <c r="H99" i="4"/>
  <c r="E99" i="4"/>
  <c r="H98" i="4"/>
  <c r="E98" i="4"/>
  <c r="E97" i="4"/>
  <c r="H96" i="4"/>
  <c r="E96" i="4"/>
  <c r="H95" i="4"/>
  <c r="E95" i="4"/>
  <c r="H94" i="4"/>
  <c r="E94" i="4"/>
  <c r="H93" i="4"/>
  <c r="E93" i="4"/>
  <c r="H92" i="4"/>
  <c r="E92" i="4"/>
  <c r="H91" i="4"/>
  <c r="E91" i="4"/>
  <c r="H90" i="4"/>
  <c r="E90" i="4"/>
  <c r="H89" i="4"/>
  <c r="E89" i="4"/>
  <c r="H88" i="4"/>
  <c r="E88" i="4"/>
  <c r="H87" i="4"/>
  <c r="E87" i="4"/>
  <c r="H86" i="4"/>
  <c r="E86" i="4"/>
  <c r="H85" i="4"/>
  <c r="E85" i="4"/>
  <c r="H84" i="4"/>
  <c r="E84" i="4"/>
  <c r="H83" i="4"/>
  <c r="E83" i="4"/>
  <c r="H82" i="4"/>
  <c r="E82" i="4"/>
  <c r="H81" i="4"/>
  <c r="E81" i="4"/>
  <c r="H80" i="4"/>
  <c r="E80" i="4"/>
  <c r="H79" i="4"/>
  <c r="E79" i="4"/>
  <c r="H78" i="4"/>
  <c r="E78" i="4"/>
  <c r="H77" i="4"/>
  <c r="E77" i="4"/>
  <c r="H76" i="4"/>
  <c r="E76" i="4"/>
  <c r="H75" i="4"/>
  <c r="E75" i="4"/>
  <c r="H74" i="4"/>
  <c r="E74" i="4"/>
  <c r="H73" i="4"/>
  <c r="E73" i="4"/>
  <c r="H72" i="4"/>
  <c r="E72" i="4"/>
  <c r="H71" i="4"/>
  <c r="E71" i="4"/>
  <c r="H70" i="4"/>
  <c r="E70" i="4"/>
  <c r="H69" i="4"/>
  <c r="E69" i="4"/>
  <c r="H68" i="4"/>
  <c r="E68" i="4"/>
  <c r="H67" i="4"/>
  <c r="E67" i="4"/>
  <c r="H66" i="4"/>
  <c r="E66" i="4"/>
  <c r="H65" i="4"/>
  <c r="E65" i="4"/>
  <c r="H64" i="4"/>
  <c r="E64" i="4"/>
  <c r="H63" i="4"/>
  <c r="E63" i="4"/>
  <c r="H62" i="4"/>
  <c r="E62" i="4"/>
  <c r="H61" i="4"/>
  <c r="E61" i="4"/>
  <c r="H60" i="4"/>
  <c r="E60" i="4"/>
  <c r="H59" i="4"/>
  <c r="E59" i="4"/>
  <c r="H58" i="4"/>
  <c r="E58" i="4"/>
  <c r="H57" i="4"/>
  <c r="E57" i="4"/>
  <c r="H56" i="4"/>
  <c r="E56" i="4"/>
  <c r="H55" i="4"/>
  <c r="E55" i="4"/>
  <c r="H54" i="4"/>
  <c r="E54" i="4"/>
  <c r="H53" i="4"/>
  <c r="E53" i="4"/>
  <c r="H52" i="4"/>
  <c r="E52" i="4"/>
  <c r="H51" i="4"/>
  <c r="E51" i="4"/>
  <c r="H50" i="4"/>
  <c r="E50" i="4"/>
  <c r="H49" i="4"/>
  <c r="E49" i="4"/>
  <c r="H48" i="4"/>
  <c r="E48" i="4"/>
  <c r="H47" i="4"/>
  <c r="E47" i="4"/>
  <c r="H46" i="4"/>
  <c r="E46" i="4"/>
  <c r="H45" i="4"/>
  <c r="E45" i="4"/>
  <c r="H44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W140" i="2"/>
  <c r="Z141" i="2"/>
  <c r="W141" i="2"/>
  <c r="T141" i="2"/>
  <c r="N141" i="2"/>
  <c r="H141" i="2"/>
  <c r="E141" i="2"/>
  <c r="Z140" i="2"/>
  <c r="T140" i="2"/>
  <c r="N140" i="2"/>
  <c r="H140" i="2"/>
  <c r="E140" i="2"/>
  <c r="E137" i="2"/>
  <c r="H137" i="2"/>
  <c r="N137" i="2"/>
  <c r="T137" i="2"/>
  <c r="W137" i="2"/>
  <c r="Z137" i="2"/>
  <c r="E138" i="2"/>
  <c r="H138" i="2"/>
  <c r="K138" i="2"/>
  <c r="N138" i="2"/>
  <c r="T138" i="2"/>
  <c r="W138" i="2"/>
  <c r="Z138" i="2"/>
  <c r="Z135" i="2"/>
  <c r="W135" i="2"/>
  <c r="T135" i="2"/>
  <c r="N135" i="2"/>
  <c r="H135" i="2"/>
  <c r="E135" i="2"/>
  <c r="Z134" i="2"/>
  <c r="W134" i="2"/>
  <c r="T134" i="2"/>
  <c r="N134" i="2"/>
  <c r="H134" i="2"/>
  <c r="E134" i="2"/>
  <c r="E131" i="2"/>
  <c r="H131" i="2"/>
  <c r="N131" i="2"/>
  <c r="T131" i="2"/>
  <c r="W131" i="2"/>
  <c r="Z131" i="2"/>
  <c r="E132" i="2"/>
  <c r="H132" i="2"/>
  <c r="N132" i="2"/>
  <c r="T132" i="2"/>
  <c r="W132" i="2"/>
  <c r="Z132" i="2"/>
  <c r="E128" i="2"/>
  <c r="H128" i="2"/>
  <c r="N128" i="2"/>
  <c r="T128" i="2"/>
  <c r="W128" i="2"/>
  <c r="Z128" i="2"/>
  <c r="E129" i="2"/>
  <c r="H129" i="2"/>
  <c r="N129" i="2"/>
  <c r="T129" i="2"/>
  <c r="W129" i="2"/>
  <c r="Z129" i="2"/>
  <c r="Z126" i="2"/>
  <c r="W126" i="2"/>
  <c r="T126" i="2"/>
  <c r="N126" i="2"/>
  <c r="K126" i="2"/>
  <c r="H126" i="2"/>
  <c r="E126" i="2"/>
  <c r="Z125" i="2"/>
  <c r="W125" i="2"/>
  <c r="T125" i="2"/>
  <c r="N125" i="2"/>
  <c r="H125" i="2"/>
  <c r="E125" i="2"/>
  <c r="Z123" i="2"/>
  <c r="Z122" i="2"/>
  <c r="Z120" i="2"/>
  <c r="Z119" i="2"/>
  <c r="Z117" i="2"/>
  <c r="Z116" i="2"/>
  <c r="Z114" i="2"/>
  <c r="Z113" i="2"/>
  <c r="Z111" i="2"/>
  <c r="Z110" i="2"/>
  <c r="Z108" i="2"/>
  <c r="Z107" i="2"/>
  <c r="Z105" i="2"/>
  <c r="Z104" i="2"/>
  <c r="Z102" i="2"/>
  <c r="Z101" i="2"/>
  <c r="Z99" i="2"/>
  <c r="Z98" i="2"/>
  <c r="Z96" i="2"/>
  <c r="Z95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T123" i="2"/>
  <c r="T122" i="2"/>
  <c r="T120" i="2"/>
  <c r="T119" i="2"/>
  <c r="T117" i="2"/>
  <c r="T116" i="2"/>
  <c r="T114" i="2"/>
  <c r="T113" i="2"/>
  <c r="T111" i="2"/>
  <c r="T110" i="2"/>
  <c r="T108" i="2"/>
  <c r="T107" i="2"/>
  <c r="T105" i="2"/>
  <c r="T104" i="2"/>
  <c r="T102" i="2"/>
  <c r="T101" i="2"/>
  <c r="T99" i="2"/>
  <c r="T98" i="2"/>
  <c r="T96" i="2"/>
  <c r="T95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W92" i="2"/>
  <c r="W93" i="2"/>
  <c r="W95" i="2"/>
  <c r="W96" i="2"/>
  <c r="W98" i="2"/>
  <c r="W99" i="2"/>
  <c r="W101" i="2"/>
  <c r="W102" i="2"/>
  <c r="W104" i="2"/>
  <c r="W105" i="2"/>
  <c r="W107" i="2"/>
  <c r="W108" i="2"/>
  <c r="N123" i="2"/>
  <c r="N122" i="2"/>
  <c r="N120" i="2"/>
  <c r="N119" i="2"/>
  <c r="N117" i="2"/>
  <c r="N116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110" i="2"/>
  <c r="W111" i="2"/>
  <c r="W113" i="2"/>
  <c r="W114" i="2"/>
  <c r="W116" i="2"/>
  <c r="W117" i="2"/>
  <c r="W119" i="2"/>
  <c r="W120" i="2"/>
  <c r="W122" i="2"/>
  <c r="W123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1" i="2"/>
  <c r="K42" i="2"/>
  <c r="K49" i="2"/>
  <c r="K53" i="2"/>
  <c r="K54" i="2"/>
  <c r="K59" i="2"/>
  <c r="K61" i="2"/>
  <c r="K67" i="2"/>
  <c r="K71" i="2"/>
  <c r="K75" i="2"/>
  <c r="K78" i="2"/>
  <c r="K107" i="2"/>
  <c r="K119" i="2"/>
  <c r="H122" i="2"/>
  <c r="H123" i="2"/>
  <c r="H119" i="2"/>
  <c r="H120" i="2"/>
  <c r="H116" i="2"/>
  <c r="H117" i="2"/>
  <c r="H113" i="2"/>
  <c r="H114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E44" i="2"/>
  <c r="H44" i="2"/>
  <c r="E45" i="2"/>
  <c r="H45" i="2"/>
  <c r="E46" i="2"/>
  <c r="H46" i="2"/>
  <c r="E47" i="2"/>
  <c r="H47" i="2"/>
  <c r="E48" i="2"/>
  <c r="H48" i="2"/>
  <c r="E49" i="2"/>
  <c r="H49" i="2"/>
  <c r="E50" i="2"/>
  <c r="H50" i="2"/>
  <c r="E51" i="2"/>
  <c r="H51" i="2"/>
  <c r="E52" i="2"/>
  <c r="H52" i="2"/>
  <c r="E53" i="2"/>
  <c r="H53" i="2"/>
  <c r="E54" i="2"/>
  <c r="H54" i="2"/>
  <c r="E55" i="2"/>
  <c r="H55" i="2"/>
  <c r="E56" i="2"/>
  <c r="H56" i="2"/>
  <c r="E57" i="2"/>
  <c r="H57" i="2"/>
  <c r="E58" i="2"/>
  <c r="H58" i="2"/>
  <c r="E59" i="2"/>
  <c r="H59" i="2"/>
  <c r="E60" i="2"/>
  <c r="H60" i="2"/>
  <c r="E61" i="2"/>
  <c r="H61" i="2"/>
  <c r="E62" i="2"/>
  <c r="H62" i="2"/>
  <c r="E63" i="2"/>
  <c r="H63" i="2"/>
  <c r="E64" i="2"/>
  <c r="H64" i="2"/>
  <c r="E65" i="2"/>
  <c r="H65" i="2"/>
  <c r="E66" i="2"/>
  <c r="H66" i="2"/>
  <c r="E67" i="2"/>
  <c r="H67" i="2"/>
  <c r="E68" i="2"/>
  <c r="H68" i="2"/>
  <c r="E69" i="2"/>
  <c r="H69" i="2"/>
  <c r="E70" i="2"/>
  <c r="H70" i="2"/>
  <c r="E71" i="2"/>
  <c r="H71" i="2"/>
  <c r="E72" i="2"/>
  <c r="H72" i="2"/>
  <c r="E73" i="2"/>
  <c r="H73" i="2"/>
  <c r="E74" i="2"/>
  <c r="H74" i="2"/>
  <c r="E75" i="2"/>
  <c r="H75" i="2"/>
  <c r="E76" i="2"/>
  <c r="H76" i="2"/>
  <c r="E77" i="2"/>
  <c r="H77" i="2"/>
  <c r="E78" i="2"/>
  <c r="H78" i="2"/>
  <c r="E79" i="2"/>
  <c r="H79" i="2"/>
  <c r="E80" i="2"/>
  <c r="H80" i="2"/>
  <c r="E81" i="2"/>
  <c r="H81" i="2"/>
  <c r="E82" i="2"/>
  <c r="H82" i="2"/>
  <c r="E83" i="2"/>
  <c r="H83" i="2"/>
  <c r="E84" i="2"/>
  <c r="H84" i="2"/>
  <c r="E85" i="2"/>
  <c r="H85" i="2"/>
  <c r="E86" i="2"/>
  <c r="H86" i="2"/>
  <c r="E87" i="2"/>
  <c r="H87" i="2"/>
  <c r="E88" i="2"/>
  <c r="H88" i="2"/>
  <c r="E89" i="2"/>
  <c r="H89" i="2"/>
  <c r="E90" i="2"/>
  <c r="H90" i="2"/>
  <c r="E91" i="2"/>
  <c r="H91" i="2"/>
  <c r="E92" i="2"/>
  <c r="H92" i="2"/>
  <c r="E93" i="2"/>
  <c r="H93" i="2"/>
  <c r="E94" i="2"/>
  <c r="H94" i="2"/>
  <c r="E95" i="2"/>
  <c r="H95" i="2"/>
  <c r="E96" i="2"/>
  <c r="H96" i="2"/>
  <c r="E97" i="2"/>
  <c r="H97" i="2"/>
  <c r="E98" i="2"/>
  <c r="H98" i="2"/>
  <c r="E99" i="2"/>
  <c r="H99" i="2"/>
  <c r="H100" i="2"/>
  <c r="E101" i="2"/>
  <c r="H101" i="2"/>
  <c r="E102" i="2"/>
  <c r="H102" i="2"/>
  <c r="H103" i="2"/>
  <c r="E104" i="2"/>
  <c r="H104" i="2"/>
  <c r="E105" i="2"/>
  <c r="H105" i="2"/>
  <c r="H106" i="2"/>
  <c r="E107" i="2"/>
  <c r="H107" i="2"/>
  <c r="E108" i="2"/>
  <c r="H108" i="2"/>
  <c r="H109" i="2"/>
  <c r="E110" i="2"/>
  <c r="H110" i="2"/>
  <c r="E111" i="2"/>
  <c r="H111" i="2"/>
  <c r="E113" i="2"/>
  <c r="E114" i="2"/>
  <c r="E116" i="2"/>
  <c r="E117" i="2"/>
  <c r="E119" i="2"/>
  <c r="E120" i="2"/>
  <c r="E122" i="2"/>
  <c r="E123" i="2"/>
  <c r="I68" i="5" l="1"/>
  <c r="J62" i="5"/>
  <c r="J34" i="5"/>
  <c r="J43" i="5"/>
  <c r="J39" i="5"/>
  <c r="J67" i="5"/>
  <c r="J66" i="5"/>
  <c r="J68" i="5"/>
  <c r="K68" i="5" s="1"/>
  <c r="J65" i="5"/>
  <c r="J33" i="5"/>
  <c r="J57" i="5"/>
  <c r="J47" i="5"/>
  <c r="J42" i="5"/>
  <c r="J64" i="5"/>
  <c r="Q158" i="3"/>
  <c r="AC131" i="2"/>
  <c r="K131" i="3" s="1"/>
  <c r="P83" i="3"/>
  <c r="I57" i="5"/>
  <c r="I42" i="5"/>
  <c r="K42" i="5" s="1"/>
  <c r="T158" i="3"/>
  <c r="Y114" i="3" s="1"/>
  <c r="E247" i="3"/>
  <c r="Q159" i="3"/>
  <c r="P107" i="3"/>
  <c r="I35" i="5"/>
  <c r="K35" i="5" s="1"/>
  <c r="I47" i="5"/>
  <c r="J63" i="5"/>
  <c r="AC138" i="2"/>
  <c r="K138" i="3" s="1"/>
  <c r="H112" i="2"/>
  <c r="O44" i="3"/>
  <c r="AC60" i="2"/>
  <c r="K60" i="3" s="1"/>
  <c r="Q145" i="2"/>
  <c r="AC146" i="2"/>
  <c r="K146" i="3" s="1"/>
  <c r="T100" i="2"/>
  <c r="O20" i="3"/>
  <c r="K150" i="4"/>
  <c r="K147" i="4"/>
  <c r="E109" i="4"/>
  <c r="K21" i="4"/>
  <c r="H21" i="3" s="1"/>
  <c r="K68" i="4"/>
  <c r="H68" i="3" s="1"/>
  <c r="F77" i="3"/>
  <c r="K83" i="4"/>
  <c r="H83" i="3" s="1"/>
  <c r="K88" i="4"/>
  <c r="H88" i="3" s="1"/>
  <c r="K57" i="4"/>
  <c r="H57" i="3" s="1"/>
  <c r="K149" i="4"/>
  <c r="H149" i="3" s="1"/>
  <c r="K32" i="4"/>
  <c r="H32" i="3" s="1"/>
  <c r="K135" i="4"/>
  <c r="H135" i="3" s="1"/>
  <c r="K128" i="4"/>
  <c r="H128" i="3" s="1"/>
  <c r="K44" i="4"/>
  <c r="H44" i="3" s="1"/>
  <c r="K28" i="4"/>
  <c r="H28" i="3" s="1"/>
  <c r="K12" i="4"/>
  <c r="H12" i="3" s="1"/>
  <c r="F60" i="3"/>
  <c r="O60" i="3" s="1"/>
  <c r="O94" i="4"/>
  <c r="K17" i="4"/>
  <c r="H17" i="3" s="1"/>
  <c r="K144" i="4"/>
  <c r="H144" i="3" s="1"/>
  <c r="O78" i="3"/>
  <c r="P14" i="3"/>
  <c r="O35" i="3"/>
  <c r="AC80" i="2"/>
  <c r="K80" i="3" s="1"/>
  <c r="P117" i="3"/>
  <c r="AC15" i="2"/>
  <c r="K15" i="3" s="1"/>
  <c r="P71" i="3"/>
  <c r="P32" i="3"/>
  <c r="I25" i="3"/>
  <c r="O25" i="3" s="1"/>
  <c r="AC25" i="2"/>
  <c r="K25" i="3" s="1"/>
  <c r="R112" i="2"/>
  <c r="T109" i="2"/>
  <c r="M118" i="3"/>
  <c r="N121" i="4"/>
  <c r="M121" i="3" s="1"/>
  <c r="S157" i="2"/>
  <c r="S160" i="2" s="1"/>
  <c r="G118" i="2"/>
  <c r="H115" i="2"/>
  <c r="O97" i="4"/>
  <c r="M100" i="4"/>
  <c r="AC39" i="2"/>
  <c r="K39" i="3" s="1"/>
  <c r="I39" i="3"/>
  <c r="O39" i="3" s="1"/>
  <c r="E112" i="4"/>
  <c r="C115" i="4"/>
  <c r="K89" i="4"/>
  <c r="H89" i="3" s="1"/>
  <c r="K76" i="4"/>
  <c r="H76" i="3" s="1"/>
  <c r="P72" i="3"/>
  <c r="P63" i="3"/>
  <c r="O59" i="3"/>
  <c r="K45" i="4"/>
  <c r="H45" i="3" s="1"/>
  <c r="K36" i="4"/>
  <c r="H36" i="3" s="1"/>
  <c r="O23" i="3"/>
  <c r="K18" i="4"/>
  <c r="H18" i="3" s="1"/>
  <c r="G84" i="3"/>
  <c r="P84" i="3" s="1"/>
  <c r="N123" i="1"/>
  <c r="K123" i="2" s="1"/>
  <c r="AB97" i="2"/>
  <c r="J97" i="3" s="1"/>
  <c r="N140" i="1"/>
  <c r="K140" i="2" s="1"/>
  <c r="K146" i="4"/>
  <c r="H146" i="3" s="1"/>
  <c r="I36" i="5"/>
  <c r="K36" i="5" s="1"/>
  <c r="K117" i="4"/>
  <c r="H117" i="3" s="1"/>
  <c r="O107" i="3"/>
  <c r="K93" i="4"/>
  <c r="H93" i="3" s="1"/>
  <c r="K80" i="4"/>
  <c r="H80" i="3" s="1"/>
  <c r="K58" i="4"/>
  <c r="H58" i="3" s="1"/>
  <c r="K49" i="4"/>
  <c r="H49" i="3" s="1"/>
  <c r="K22" i="4"/>
  <c r="H22" i="3" s="1"/>
  <c r="F81" i="3"/>
  <c r="O81" i="3" s="1"/>
  <c r="G102" i="3"/>
  <c r="P102" i="3" s="1"/>
  <c r="O73" i="3"/>
  <c r="K116" i="4"/>
  <c r="H116" i="3" s="1"/>
  <c r="K105" i="4"/>
  <c r="H105" i="3" s="1"/>
  <c r="K98" i="4"/>
  <c r="H98" i="3" s="1"/>
  <c r="K62" i="4"/>
  <c r="H62" i="3" s="1"/>
  <c r="K53" i="4"/>
  <c r="H53" i="3" s="1"/>
  <c r="K40" i="4"/>
  <c r="H40" i="3" s="1"/>
  <c r="K26" i="4"/>
  <c r="H26" i="3" s="1"/>
  <c r="O18" i="3"/>
  <c r="K13" i="4"/>
  <c r="H13" i="3" s="1"/>
  <c r="P119" i="3"/>
  <c r="F57" i="3"/>
  <c r="O57" i="3" s="1"/>
  <c r="N94" i="3"/>
  <c r="N80" i="1"/>
  <c r="K80" i="2" s="1"/>
  <c r="N56" i="1"/>
  <c r="K56" i="2" s="1"/>
  <c r="N131" i="1"/>
  <c r="K131" i="2" s="1"/>
  <c r="I132" i="2"/>
  <c r="AA132" i="2" s="1"/>
  <c r="I132" i="3" s="1"/>
  <c r="O132" i="3" s="1"/>
  <c r="I146" i="3"/>
  <c r="O146" i="3" s="1"/>
  <c r="F21" i="3"/>
  <c r="AC156" i="2"/>
  <c r="K156" i="3" s="1"/>
  <c r="U155" i="3" s="1"/>
  <c r="Z113" i="3" s="1"/>
  <c r="K111" i="4"/>
  <c r="H111" i="3" s="1"/>
  <c r="K92" i="4"/>
  <c r="H92" i="3" s="1"/>
  <c r="K79" i="4"/>
  <c r="H79" i="3" s="1"/>
  <c r="K70" i="4"/>
  <c r="H70" i="3" s="1"/>
  <c r="K48" i="4"/>
  <c r="H48" i="3" s="1"/>
  <c r="G100" i="4"/>
  <c r="J100" i="4" s="1"/>
  <c r="G100" i="3" s="1"/>
  <c r="K138" i="4"/>
  <c r="H138" i="3" s="1"/>
  <c r="AC29" i="2"/>
  <c r="K29" i="3" s="1"/>
  <c r="N122" i="1"/>
  <c r="K122" i="2" s="1"/>
  <c r="N82" i="1"/>
  <c r="K82" i="2" s="1"/>
  <c r="N70" i="1"/>
  <c r="K70" i="2" s="1"/>
  <c r="N58" i="1"/>
  <c r="K58" i="2" s="1"/>
  <c r="N46" i="1"/>
  <c r="K46" i="2" s="1"/>
  <c r="J60" i="5"/>
  <c r="G149" i="3"/>
  <c r="P149" i="3" s="1"/>
  <c r="AC19" i="2"/>
  <c r="K19" i="3" s="1"/>
  <c r="N120" i="1"/>
  <c r="K120" i="2" s="1"/>
  <c r="N114" i="1"/>
  <c r="K114" i="2" s="1"/>
  <c r="E118" i="1"/>
  <c r="E121" i="1" s="1"/>
  <c r="E124" i="1" s="1"/>
  <c r="E127" i="1" s="1"/>
  <c r="E130" i="1" s="1"/>
  <c r="E133" i="1" s="1"/>
  <c r="E136" i="1" s="1"/>
  <c r="E139" i="1" s="1"/>
  <c r="E142" i="1" s="1"/>
  <c r="J140" i="2"/>
  <c r="AB140" i="2" s="1"/>
  <c r="J140" i="3" s="1"/>
  <c r="P140" i="3" s="1"/>
  <c r="AC147" i="2"/>
  <c r="K147" i="3" s="1"/>
  <c r="U146" i="3" s="1"/>
  <c r="Z110" i="3" s="1"/>
  <c r="K87" i="4"/>
  <c r="H87" i="3" s="1"/>
  <c r="K65" i="4"/>
  <c r="H65" i="3" s="1"/>
  <c r="K29" i="4"/>
  <c r="H29" i="3" s="1"/>
  <c r="K16" i="4"/>
  <c r="H16" i="3" s="1"/>
  <c r="AC22" i="2"/>
  <c r="K22" i="3" s="1"/>
  <c r="F32" i="3"/>
  <c r="O32" i="3" s="1"/>
  <c r="N113" i="1"/>
  <c r="K113" i="2" s="1"/>
  <c r="AC84" i="2"/>
  <c r="K84" i="3" s="1"/>
  <c r="N72" i="1"/>
  <c r="K72" i="2" s="1"/>
  <c r="N60" i="1"/>
  <c r="K60" i="2" s="1"/>
  <c r="N48" i="1"/>
  <c r="K48" i="2" s="1"/>
  <c r="I114" i="2"/>
  <c r="AA114" i="2" s="1"/>
  <c r="I114" i="3" s="1"/>
  <c r="AC150" i="2"/>
  <c r="K150" i="3" s="1"/>
  <c r="U149" i="3" s="1"/>
  <c r="Z111" i="3" s="1"/>
  <c r="K152" i="4"/>
  <c r="H152" i="3" s="1"/>
  <c r="K91" i="4"/>
  <c r="H91" i="3" s="1"/>
  <c r="K69" i="4"/>
  <c r="H69" i="3" s="1"/>
  <c r="K56" i="4"/>
  <c r="H56" i="3" s="1"/>
  <c r="K33" i="4"/>
  <c r="H33" i="3" s="1"/>
  <c r="K20" i="4"/>
  <c r="H20" i="3" s="1"/>
  <c r="F68" i="3"/>
  <c r="O68" i="3" s="1"/>
  <c r="I156" i="3"/>
  <c r="P82" i="3"/>
  <c r="N86" i="1"/>
  <c r="K86" i="2" s="1"/>
  <c r="N74" i="1"/>
  <c r="K74" i="2" s="1"/>
  <c r="N62" i="1"/>
  <c r="K62" i="2" s="1"/>
  <c r="N50" i="1"/>
  <c r="K50" i="2" s="1"/>
  <c r="J35" i="5"/>
  <c r="J52" i="5"/>
  <c r="I51" i="2"/>
  <c r="AA51" i="2" s="1"/>
  <c r="I63" i="2"/>
  <c r="AA63" i="2" s="1"/>
  <c r="AC63" i="2" s="1"/>
  <c r="K63" i="3" s="1"/>
  <c r="N81" i="1"/>
  <c r="K81" i="2" s="1"/>
  <c r="N69" i="1"/>
  <c r="K69" i="2" s="1"/>
  <c r="N45" i="1"/>
  <c r="K45" i="2" s="1"/>
  <c r="O148" i="2"/>
  <c r="AC149" i="2"/>
  <c r="K149" i="3" s="1"/>
  <c r="O38" i="3"/>
  <c r="K123" i="4"/>
  <c r="H123" i="3" s="1"/>
  <c r="K50" i="4"/>
  <c r="H50" i="3" s="1"/>
  <c r="AC16" i="2"/>
  <c r="K16" i="3" s="1"/>
  <c r="I82" i="2"/>
  <c r="AA82" i="2" s="1"/>
  <c r="N88" i="1"/>
  <c r="K88" i="2" s="1"/>
  <c r="N64" i="1"/>
  <c r="K64" i="2" s="1"/>
  <c r="N52" i="1"/>
  <c r="K52" i="2" s="1"/>
  <c r="AC152" i="2"/>
  <c r="K152" i="3" s="1"/>
  <c r="F156" i="3"/>
  <c r="I155" i="3"/>
  <c r="O155" i="3" s="1"/>
  <c r="O65" i="3"/>
  <c r="K97" i="4"/>
  <c r="H97" i="3" s="1"/>
  <c r="K122" i="4"/>
  <c r="H122" i="3" s="1"/>
  <c r="K107" i="4"/>
  <c r="H107" i="3" s="1"/>
  <c r="O90" i="3"/>
  <c r="K85" i="4"/>
  <c r="H85" i="3" s="1"/>
  <c r="K72" i="4"/>
  <c r="H72" i="3" s="1"/>
  <c r="K41" i="4"/>
  <c r="H41" i="3" s="1"/>
  <c r="K14" i="4"/>
  <c r="H14" i="3" s="1"/>
  <c r="I106" i="2"/>
  <c r="I45" i="2"/>
  <c r="AA45" i="2" s="1"/>
  <c r="AC45" i="2" s="1"/>
  <c r="K45" i="3" s="1"/>
  <c r="I58" i="2"/>
  <c r="AA58" i="2" s="1"/>
  <c r="N117" i="1"/>
  <c r="K117" i="2" s="1"/>
  <c r="N40" i="1"/>
  <c r="K40" i="2" s="1"/>
  <c r="M109" i="1"/>
  <c r="J109" i="2" s="1"/>
  <c r="AC153" i="2"/>
  <c r="K153" i="3" s="1"/>
  <c r="U152" i="3" s="1"/>
  <c r="Z112" i="3" s="1"/>
  <c r="K155" i="4"/>
  <c r="H155" i="3" s="1"/>
  <c r="T155" i="3" s="1"/>
  <c r="Y113" i="3" s="1"/>
  <c r="O149" i="3"/>
  <c r="P146" i="3"/>
  <c r="P156" i="3"/>
  <c r="O150" i="3"/>
  <c r="P155" i="3"/>
  <c r="O131" i="3"/>
  <c r="P52" i="3"/>
  <c r="P150" i="3"/>
  <c r="P28" i="3"/>
  <c r="AC75" i="2"/>
  <c r="K75" i="3" s="1"/>
  <c r="I75" i="3"/>
  <c r="AC61" i="2"/>
  <c r="K61" i="3" s="1"/>
  <c r="I61" i="3"/>
  <c r="O61" i="3" s="1"/>
  <c r="I123" i="3"/>
  <c r="AC123" i="2"/>
  <c r="K123" i="3" s="1"/>
  <c r="I79" i="3"/>
  <c r="O79" i="3" s="1"/>
  <c r="AC79" i="2"/>
  <c r="K79" i="3" s="1"/>
  <c r="I17" i="3"/>
  <c r="O17" i="3" s="1"/>
  <c r="AC17" i="2"/>
  <c r="K17" i="3" s="1"/>
  <c r="AC49" i="2"/>
  <c r="K49" i="3" s="1"/>
  <c r="I49" i="3"/>
  <c r="O49" i="3" s="1"/>
  <c r="AC33" i="2"/>
  <c r="K33" i="3" s="1"/>
  <c r="P105" i="3"/>
  <c r="P66" i="3"/>
  <c r="P125" i="3"/>
  <c r="P62" i="3"/>
  <c r="P111" i="3"/>
  <c r="AC119" i="2"/>
  <c r="K119" i="3" s="1"/>
  <c r="AC28" i="2"/>
  <c r="K28" i="3" s="1"/>
  <c r="AC71" i="2"/>
  <c r="K71" i="3" s="1"/>
  <c r="P114" i="3"/>
  <c r="P87" i="3"/>
  <c r="AC37" i="2"/>
  <c r="K37" i="3" s="1"/>
  <c r="AC68" i="2"/>
  <c r="K68" i="3" s="1"/>
  <c r="I46" i="3"/>
  <c r="O46" i="3" s="1"/>
  <c r="AC44" i="2"/>
  <c r="K44" i="3" s="1"/>
  <c r="AC38" i="2"/>
  <c r="K38" i="3" s="1"/>
  <c r="AC74" i="2"/>
  <c r="K74" i="3" s="1"/>
  <c r="I84" i="3"/>
  <c r="O84" i="3" s="1"/>
  <c r="P135" i="3"/>
  <c r="P98" i="3"/>
  <c r="O76" i="3"/>
  <c r="P42" i="3"/>
  <c r="AC20" i="2"/>
  <c r="K20" i="3" s="1"/>
  <c r="P61" i="3"/>
  <c r="AB144" i="2"/>
  <c r="J144" i="3" s="1"/>
  <c r="P144" i="3" s="1"/>
  <c r="P99" i="3"/>
  <c r="P54" i="3"/>
  <c r="AC120" i="2"/>
  <c r="K120" i="3" s="1"/>
  <c r="P129" i="3"/>
  <c r="P75" i="3"/>
  <c r="P13" i="3"/>
  <c r="P56" i="3"/>
  <c r="O47" i="3"/>
  <c r="AC73" i="2"/>
  <c r="K73" i="3" s="1"/>
  <c r="P95" i="3"/>
  <c r="P120" i="3"/>
  <c r="P50" i="3"/>
  <c r="AC78" i="2"/>
  <c r="K78" i="3" s="1"/>
  <c r="P41" i="3"/>
  <c r="P25" i="3"/>
  <c r="AC107" i="2"/>
  <c r="K107" i="3" s="1"/>
  <c r="I52" i="5"/>
  <c r="K52" i="5" s="1"/>
  <c r="I41" i="5"/>
  <c r="K41" i="5" s="1"/>
  <c r="I38" i="5"/>
  <c r="K38" i="5" s="1"/>
  <c r="I44" i="5"/>
  <c r="K44" i="5" s="1"/>
  <c r="I51" i="5"/>
  <c r="K51" i="5" s="1"/>
  <c r="I54" i="5"/>
  <c r="K54" i="5" s="1"/>
  <c r="I32" i="5"/>
  <c r="K32" i="5" s="1"/>
  <c r="I39" i="5"/>
  <c r="K39" i="5" s="1"/>
  <c r="O141" i="3"/>
  <c r="P53" i="3"/>
  <c r="P35" i="3"/>
  <c r="O22" i="3"/>
  <c r="I37" i="5"/>
  <c r="K37" i="5" s="1"/>
  <c r="I43" i="5"/>
  <c r="K43" i="5" s="1"/>
  <c r="P30" i="3"/>
  <c r="I34" i="5"/>
  <c r="K34" i="5" s="1"/>
  <c r="I53" i="5"/>
  <c r="K53" i="5" s="1"/>
  <c r="O28" i="3"/>
  <c r="O37" i="3"/>
  <c r="P77" i="3"/>
  <c r="P108" i="3"/>
  <c r="P143" i="3"/>
  <c r="O147" i="3"/>
  <c r="P152" i="3"/>
  <c r="P79" i="3"/>
  <c r="P70" i="3"/>
  <c r="P48" i="3"/>
  <c r="P39" i="3"/>
  <c r="I56" i="5"/>
  <c r="K56" i="5" s="1"/>
  <c r="I46" i="5"/>
  <c r="K46" i="5" s="1"/>
  <c r="I40" i="5"/>
  <c r="K40" i="5" s="1"/>
  <c r="P80" i="3"/>
  <c r="O113" i="3"/>
  <c r="P96" i="3"/>
  <c r="P74" i="3"/>
  <c r="P43" i="3"/>
  <c r="O34" i="3"/>
  <c r="I49" i="5"/>
  <c r="K49" i="5" s="1"/>
  <c r="P40" i="3"/>
  <c r="O138" i="3"/>
  <c r="P110" i="3"/>
  <c r="P78" i="3"/>
  <c r="O74" i="3"/>
  <c r="P141" i="3"/>
  <c r="I33" i="5"/>
  <c r="K33" i="5" s="1"/>
  <c r="P65" i="3"/>
  <c r="P17" i="3"/>
  <c r="P134" i="3"/>
  <c r="P69" i="3"/>
  <c r="I55" i="5"/>
  <c r="K55" i="5" s="1"/>
  <c r="O153" i="3"/>
  <c r="P123" i="3"/>
  <c r="P86" i="3"/>
  <c r="P73" i="3"/>
  <c r="P137" i="3"/>
  <c r="P88" i="3"/>
  <c r="P122" i="3"/>
  <c r="P153" i="3"/>
  <c r="P128" i="3"/>
  <c r="O27" i="3"/>
  <c r="P58" i="3"/>
  <c r="I31" i="5"/>
  <c r="K31" i="5" s="1"/>
  <c r="I50" i="5"/>
  <c r="K50" i="5" s="1"/>
  <c r="P116" i="3"/>
  <c r="P113" i="3"/>
  <c r="P51" i="3"/>
  <c r="P33" i="3"/>
  <c r="I58" i="5"/>
  <c r="K58" i="5" s="1"/>
  <c r="I45" i="5"/>
  <c r="K45" i="5" s="1"/>
  <c r="P101" i="3"/>
  <c r="P90" i="3"/>
  <c r="P64" i="3"/>
  <c r="P55" i="3"/>
  <c r="P46" i="3"/>
  <c r="O15" i="3"/>
  <c r="I48" i="5"/>
  <c r="K48" i="5" s="1"/>
  <c r="K134" i="4"/>
  <c r="H134" i="3" s="1"/>
  <c r="I36" i="3"/>
  <c r="O36" i="3" s="1"/>
  <c r="AC36" i="2"/>
  <c r="K36" i="3" s="1"/>
  <c r="K43" i="4"/>
  <c r="H43" i="3" s="1"/>
  <c r="G38" i="3"/>
  <c r="P38" i="3" s="1"/>
  <c r="K38" i="4"/>
  <c r="H38" i="3" s="1"/>
  <c r="AC27" i="2"/>
  <c r="K27" i="3" s="1"/>
  <c r="J27" i="3"/>
  <c r="AC69" i="2"/>
  <c r="K69" i="3" s="1"/>
  <c r="I69" i="3"/>
  <c r="O69" i="3" s="1"/>
  <c r="I86" i="3"/>
  <c r="O86" i="3" s="1"/>
  <c r="AC86" i="2"/>
  <c r="K86" i="3" s="1"/>
  <c r="K104" i="4"/>
  <c r="H104" i="3" s="1"/>
  <c r="F104" i="3"/>
  <c r="F106" i="4"/>
  <c r="I103" i="4"/>
  <c r="I54" i="3"/>
  <c r="O54" i="3" s="1"/>
  <c r="AC54" i="2"/>
  <c r="K54" i="3" s="1"/>
  <c r="F110" i="3"/>
  <c r="K110" i="4"/>
  <c r="H110" i="3" s="1"/>
  <c r="G15" i="3"/>
  <c r="P15" i="3" s="1"/>
  <c r="K15" i="4"/>
  <c r="H15" i="3" s="1"/>
  <c r="I40" i="3"/>
  <c r="O40" i="3" s="1"/>
  <c r="AC40" i="2"/>
  <c r="K40" i="3" s="1"/>
  <c r="G19" i="3"/>
  <c r="P19" i="3" s="1"/>
  <c r="K19" i="4"/>
  <c r="H19" i="3" s="1"/>
  <c r="AC13" i="2"/>
  <c r="K13" i="3" s="1"/>
  <c r="I13" i="3"/>
  <c r="O13" i="3" s="1"/>
  <c r="AC31" i="2"/>
  <c r="K31" i="3" s="1"/>
  <c r="I31" i="3"/>
  <c r="O31" i="3" s="1"/>
  <c r="J59" i="3"/>
  <c r="P59" i="3" s="1"/>
  <c r="AC59" i="2"/>
  <c r="K59" i="3" s="1"/>
  <c r="K54" i="4"/>
  <c r="H54" i="3" s="1"/>
  <c r="G23" i="3"/>
  <c r="P23" i="3" s="1"/>
  <c r="K23" i="4"/>
  <c r="H23" i="3" s="1"/>
  <c r="AC18" i="2"/>
  <c r="K18" i="3" s="1"/>
  <c r="J18" i="3"/>
  <c r="P18" i="3" s="1"/>
  <c r="F108" i="3"/>
  <c r="K108" i="4"/>
  <c r="H108" i="3" s="1"/>
  <c r="F63" i="3"/>
  <c r="K63" i="4"/>
  <c r="H63" i="3" s="1"/>
  <c r="G27" i="3"/>
  <c r="K27" i="4"/>
  <c r="H27" i="3" s="1"/>
  <c r="I42" i="3"/>
  <c r="O42" i="3" s="1"/>
  <c r="AC42" i="2"/>
  <c r="K42" i="3" s="1"/>
  <c r="I82" i="3"/>
  <c r="O82" i="3" s="1"/>
  <c r="AC82" i="2"/>
  <c r="K82" i="3" s="1"/>
  <c r="AC88" i="2"/>
  <c r="K88" i="3" s="1"/>
  <c r="I88" i="3"/>
  <c r="O88" i="3" s="1"/>
  <c r="AC26" i="2"/>
  <c r="K26" i="3" s="1"/>
  <c r="I26" i="3"/>
  <c r="O26" i="3" s="1"/>
  <c r="AC77" i="2"/>
  <c r="K77" i="3" s="1"/>
  <c r="I77" i="3"/>
  <c r="AC21" i="2"/>
  <c r="K21" i="3" s="1"/>
  <c r="I21" i="3"/>
  <c r="G31" i="3"/>
  <c r="P31" i="3" s="1"/>
  <c r="K31" i="4"/>
  <c r="H31" i="3" s="1"/>
  <c r="AC12" i="2"/>
  <c r="K12" i="3" s="1"/>
  <c r="I12" i="3"/>
  <c r="O12" i="3" s="1"/>
  <c r="I52" i="3"/>
  <c r="O52" i="3" s="1"/>
  <c r="AC52" i="2"/>
  <c r="K52" i="3" s="1"/>
  <c r="I24" i="3"/>
  <c r="O24" i="3" s="1"/>
  <c r="AC24" i="2"/>
  <c r="K24" i="3" s="1"/>
  <c r="G131" i="3"/>
  <c r="K131" i="4"/>
  <c r="H131" i="3" s="1"/>
  <c r="F120" i="3"/>
  <c r="O120" i="3" s="1"/>
  <c r="K120" i="4"/>
  <c r="H120" i="3" s="1"/>
  <c r="F67" i="3"/>
  <c r="O67" i="3" s="1"/>
  <c r="K67" i="4"/>
  <c r="H67" i="3" s="1"/>
  <c r="F71" i="3"/>
  <c r="K71" i="4"/>
  <c r="H71" i="3" s="1"/>
  <c r="P49" i="3"/>
  <c r="P91" i="3"/>
  <c r="F75" i="3"/>
  <c r="K75" i="4"/>
  <c r="H75" i="3" s="1"/>
  <c r="P26" i="3"/>
  <c r="AC14" i="2"/>
  <c r="K14" i="3" s="1"/>
  <c r="I14" i="3"/>
  <c r="O14" i="3" s="1"/>
  <c r="I100" i="4"/>
  <c r="D136" i="4"/>
  <c r="K113" i="4"/>
  <c r="H113" i="3" s="1"/>
  <c r="K99" i="4"/>
  <c r="H99" i="3" s="1"/>
  <c r="K94" i="4"/>
  <c r="H94" i="3" s="1"/>
  <c r="K90" i="4"/>
  <c r="H90" i="3" s="1"/>
  <c r="K86" i="4"/>
  <c r="H86" i="3" s="1"/>
  <c r="K82" i="4"/>
  <c r="H82" i="3" s="1"/>
  <c r="K78" i="4"/>
  <c r="H78" i="3" s="1"/>
  <c r="G34" i="3"/>
  <c r="P34" i="3" s="1"/>
  <c r="K34" i="4"/>
  <c r="H34" i="3" s="1"/>
  <c r="J57" i="3"/>
  <c r="P57" i="3" s="1"/>
  <c r="AC57" i="2"/>
  <c r="K57" i="3" s="1"/>
  <c r="J67" i="3"/>
  <c r="P67" i="3" s="1"/>
  <c r="AC67" i="2"/>
  <c r="K67" i="3" s="1"/>
  <c r="J20" i="3"/>
  <c r="P20" i="3" s="1"/>
  <c r="P45" i="3"/>
  <c r="F123" i="3"/>
  <c r="I101" i="2"/>
  <c r="AA101" i="2" s="1"/>
  <c r="N101" i="1"/>
  <c r="K101" i="2" s="1"/>
  <c r="I89" i="2"/>
  <c r="AA89" i="2" s="1"/>
  <c r="N89" i="1"/>
  <c r="K89" i="2" s="1"/>
  <c r="G121" i="1"/>
  <c r="K125" i="4"/>
  <c r="H125" i="3" s="1"/>
  <c r="AC65" i="2"/>
  <c r="K65" i="3" s="1"/>
  <c r="I62" i="3"/>
  <c r="O62" i="3" s="1"/>
  <c r="AC62" i="2"/>
  <c r="K62" i="3" s="1"/>
  <c r="P68" i="3"/>
  <c r="F43" i="3"/>
  <c r="C106" i="2"/>
  <c r="N96" i="1"/>
  <c r="K96" i="2" s="1"/>
  <c r="AC41" i="2"/>
  <c r="K41" i="3" s="1"/>
  <c r="I41" i="3"/>
  <c r="O41" i="3" s="1"/>
  <c r="K59" i="4"/>
  <c r="H59" i="3" s="1"/>
  <c r="K55" i="4"/>
  <c r="H55" i="3" s="1"/>
  <c r="K51" i="4"/>
  <c r="H51" i="3" s="1"/>
  <c r="K47" i="4"/>
  <c r="H47" i="3" s="1"/>
  <c r="K39" i="4"/>
  <c r="H39" i="3" s="1"/>
  <c r="K35" i="4"/>
  <c r="H35" i="3" s="1"/>
  <c r="I16" i="3"/>
  <c r="O16" i="3" s="1"/>
  <c r="I19" i="3"/>
  <c r="O19" i="3" s="1"/>
  <c r="J22" i="3"/>
  <c r="P22" i="3" s="1"/>
  <c r="I29" i="3"/>
  <c r="O29" i="3" s="1"/>
  <c r="I33" i="3"/>
  <c r="O33" i="3" s="1"/>
  <c r="J47" i="3"/>
  <c r="P47" i="3" s="1"/>
  <c r="I71" i="3"/>
  <c r="I80" i="3"/>
  <c r="O80" i="3" s="1"/>
  <c r="I103" i="2"/>
  <c r="N103" i="1"/>
  <c r="K103" i="2" s="1"/>
  <c r="I91" i="2"/>
  <c r="AA91" i="2" s="1"/>
  <c r="N91" i="1"/>
  <c r="K91" i="2" s="1"/>
  <c r="AC55" i="2"/>
  <c r="K55" i="3" s="1"/>
  <c r="I55" i="3"/>
  <c r="O55" i="3" s="1"/>
  <c r="AC43" i="2"/>
  <c r="K43" i="3" s="1"/>
  <c r="I43" i="3"/>
  <c r="AC98" i="2"/>
  <c r="K98" i="3" s="1"/>
  <c r="I98" i="3"/>
  <c r="O98" i="3" s="1"/>
  <c r="K126" i="4"/>
  <c r="H126" i="3" s="1"/>
  <c r="K140" i="4"/>
  <c r="H140" i="3" s="1"/>
  <c r="O53" i="3"/>
  <c r="F97" i="3"/>
  <c r="O119" i="3"/>
  <c r="T103" i="2"/>
  <c r="I105" i="2"/>
  <c r="AA105" i="2" s="1"/>
  <c r="N105" i="1"/>
  <c r="K105" i="2" s="1"/>
  <c r="I93" i="2"/>
  <c r="AA93" i="2" s="1"/>
  <c r="N93" i="1"/>
  <c r="K93" i="2" s="1"/>
  <c r="P85" i="3"/>
  <c r="P132" i="3"/>
  <c r="P93" i="3"/>
  <c r="AC117" i="2"/>
  <c r="K117" i="3" s="1"/>
  <c r="I117" i="3"/>
  <c r="O117" i="3" s="1"/>
  <c r="AC111" i="2"/>
  <c r="K111" i="3" s="1"/>
  <c r="I111" i="3"/>
  <c r="O111" i="3" s="1"/>
  <c r="N100" i="1"/>
  <c r="K100" i="2" s="1"/>
  <c r="I100" i="2"/>
  <c r="C100" i="3"/>
  <c r="I140" i="3"/>
  <c r="O140" i="3" s="1"/>
  <c r="K141" i="4"/>
  <c r="H141" i="3" s="1"/>
  <c r="P29" i="3"/>
  <c r="L118" i="2"/>
  <c r="N115" i="2"/>
  <c r="I95" i="2"/>
  <c r="AA95" i="2" s="1"/>
  <c r="N95" i="1"/>
  <c r="K95" i="2" s="1"/>
  <c r="I83" i="2"/>
  <c r="AA83" i="2" s="1"/>
  <c r="N83" i="1"/>
  <c r="K83" i="2" s="1"/>
  <c r="I56" i="3"/>
  <c r="O56" i="3" s="1"/>
  <c r="AC56" i="2"/>
  <c r="K56" i="3" s="1"/>
  <c r="X97" i="2"/>
  <c r="Z94" i="2"/>
  <c r="I116" i="2"/>
  <c r="AA116" i="2" s="1"/>
  <c r="N116" i="1"/>
  <c r="K116" i="2" s="1"/>
  <c r="N110" i="1"/>
  <c r="K110" i="2" s="1"/>
  <c r="I110" i="2"/>
  <c r="AA110" i="2" s="1"/>
  <c r="I102" i="2"/>
  <c r="AA102" i="2" s="1"/>
  <c r="N102" i="1"/>
  <c r="K102" i="2" s="1"/>
  <c r="N90" i="1"/>
  <c r="K90" i="2" s="1"/>
  <c r="J138" i="3"/>
  <c r="P138" i="3" s="1"/>
  <c r="I97" i="2"/>
  <c r="N97" i="1"/>
  <c r="K97" i="2" s="1"/>
  <c r="I85" i="2"/>
  <c r="AA85" i="2" s="1"/>
  <c r="N85" i="1"/>
  <c r="K85" i="2" s="1"/>
  <c r="K129" i="4"/>
  <c r="H129" i="3" s="1"/>
  <c r="F129" i="3"/>
  <c r="T106" i="2"/>
  <c r="P89" i="3"/>
  <c r="AC23" i="2"/>
  <c r="K23" i="3" s="1"/>
  <c r="AC32" i="2"/>
  <c r="K32" i="3" s="1"/>
  <c r="J131" i="3"/>
  <c r="F130" i="2"/>
  <c r="I104" i="2"/>
  <c r="AA104" i="2" s="1"/>
  <c r="N104" i="1"/>
  <c r="K104" i="2" s="1"/>
  <c r="H97" i="4"/>
  <c r="F114" i="3"/>
  <c r="K114" i="4"/>
  <c r="H114" i="3" s="1"/>
  <c r="P81" i="3"/>
  <c r="AC81" i="2"/>
  <c r="K81" i="3" s="1"/>
  <c r="AC90" i="2"/>
  <c r="K90" i="3" s="1"/>
  <c r="P60" i="3"/>
  <c r="P36" i="3"/>
  <c r="P16" i="3"/>
  <c r="I99" i="2"/>
  <c r="AA99" i="2" s="1"/>
  <c r="N99" i="1"/>
  <c r="K99" i="2" s="1"/>
  <c r="AB94" i="2"/>
  <c r="J94" i="3" s="1"/>
  <c r="P94" i="3" s="1"/>
  <c r="I87" i="2"/>
  <c r="AA87" i="2" s="1"/>
  <c r="N87" i="1"/>
  <c r="K87" i="2" s="1"/>
  <c r="P37" i="3"/>
  <c r="P21" i="3"/>
  <c r="T94" i="2"/>
  <c r="E100" i="2"/>
  <c r="K132" i="4"/>
  <c r="H132" i="3" s="1"/>
  <c r="K101" i="4"/>
  <c r="H101" i="3" s="1"/>
  <c r="K119" i="4"/>
  <c r="H119" i="3" s="1"/>
  <c r="AC35" i="2"/>
  <c r="K35" i="3" s="1"/>
  <c r="AC53" i="2"/>
  <c r="K53" i="3" s="1"/>
  <c r="AC34" i="2"/>
  <c r="K34" i="3" s="1"/>
  <c r="L97" i="3"/>
  <c r="D97" i="3"/>
  <c r="AA94" i="2"/>
  <c r="I92" i="3"/>
  <c r="O92" i="3" s="1"/>
  <c r="AC92" i="2"/>
  <c r="K92" i="3" s="1"/>
  <c r="AC76" i="2"/>
  <c r="K76" i="3" s="1"/>
  <c r="N128" i="1"/>
  <c r="K128" i="2" s="1"/>
  <c r="I128" i="2"/>
  <c r="AA128" i="2" s="1"/>
  <c r="N135" i="1"/>
  <c r="K135" i="2" s="1"/>
  <c r="I135" i="2"/>
  <c r="AA135" i="2" s="1"/>
  <c r="I143" i="3"/>
  <c r="AC143" i="2"/>
  <c r="K143" i="3" s="1"/>
  <c r="AC141" i="2"/>
  <c r="K141" i="3" s="1"/>
  <c r="N111" i="1"/>
  <c r="K111" i="2" s="1"/>
  <c r="I137" i="2"/>
  <c r="AA137" i="2" s="1"/>
  <c r="N137" i="1"/>
  <c r="K137" i="2" s="1"/>
  <c r="I144" i="3"/>
  <c r="O144" i="3" s="1"/>
  <c r="Q148" i="2"/>
  <c r="O151" i="2"/>
  <c r="O154" i="2" s="1"/>
  <c r="Q154" i="2" s="1"/>
  <c r="I125" i="2"/>
  <c r="AA125" i="2" s="1"/>
  <c r="N125" i="1"/>
  <c r="K125" i="2" s="1"/>
  <c r="J126" i="2"/>
  <c r="AB126" i="2" s="1"/>
  <c r="J126" i="3" s="1"/>
  <c r="P126" i="3" s="1"/>
  <c r="N79" i="1"/>
  <c r="K79" i="2" s="1"/>
  <c r="N73" i="1"/>
  <c r="K73" i="2" s="1"/>
  <c r="N65" i="1"/>
  <c r="K65" i="2" s="1"/>
  <c r="N57" i="1"/>
  <c r="K57" i="2" s="1"/>
  <c r="N55" i="1"/>
  <c r="K55" i="2" s="1"/>
  <c r="N47" i="1"/>
  <c r="K47" i="2" s="1"/>
  <c r="N43" i="1"/>
  <c r="K43" i="2" s="1"/>
  <c r="C112" i="1"/>
  <c r="L109" i="1"/>
  <c r="P147" i="3"/>
  <c r="J112" i="1"/>
  <c r="F121" i="1"/>
  <c r="I126" i="3"/>
  <c r="O126" i="3" s="1"/>
  <c r="P24" i="3"/>
  <c r="K112" i="1"/>
  <c r="K115" i="1" s="1"/>
  <c r="K118" i="1" s="1"/>
  <c r="K121" i="1" s="1"/>
  <c r="K124" i="1" s="1"/>
  <c r="K127" i="1" s="1"/>
  <c r="K130" i="1" s="1"/>
  <c r="K133" i="1" s="1"/>
  <c r="K136" i="1" s="1"/>
  <c r="K139" i="1" s="1"/>
  <c r="K142" i="1" s="1"/>
  <c r="AC122" i="2"/>
  <c r="K122" i="3" s="1"/>
  <c r="I122" i="3"/>
  <c r="O122" i="3" s="1"/>
  <c r="I64" i="2"/>
  <c r="AA64" i="2" s="1"/>
  <c r="I66" i="2"/>
  <c r="AA66" i="2" s="1"/>
  <c r="E94" i="3"/>
  <c r="D103" i="2"/>
  <c r="AB100" i="2"/>
  <c r="J100" i="3" s="1"/>
  <c r="U97" i="2"/>
  <c r="W94" i="2"/>
  <c r="P76" i="3"/>
  <c r="AC30" i="2"/>
  <c r="K30" i="3" s="1"/>
  <c r="I30" i="3"/>
  <c r="O30" i="3" s="1"/>
  <c r="I48" i="2"/>
  <c r="AA48" i="2" s="1"/>
  <c r="I70" i="2"/>
  <c r="AA70" i="2" s="1"/>
  <c r="I96" i="2"/>
  <c r="AA96" i="2" s="1"/>
  <c r="P92" i="3"/>
  <c r="P44" i="3"/>
  <c r="P12" i="3"/>
  <c r="P104" i="3"/>
  <c r="I50" i="2"/>
  <c r="AA50" i="2" s="1"/>
  <c r="I72" i="2"/>
  <c r="AA72" i="2" s="1"/>
  <c r="I108" i="2"/>
  <c r="AA108" i="2" s="1"/>
  <c r="N108" i="1"/>
  <c r="K108" i="2" s="1"/>
  <c r="N98" i="1"/>
  <c r="K98" i="2" s="1"/>
  <c r="N94" i="1"/>
  <c r="K94" i="2" s="1"/>
  <c r="N92" i="1"/>
  <c r="K92" i="2" s="1"/>
  <c r="N84" i="1"/>
  <c r="K84" i="2" s="1"/>
  <c r="N76" i="1"/>
  <c r="K76" i="2" s="1"/>
  <c r="N68" i="1"/>
  <c r="K68" i="2" s="1"/>
  <c r="N44" i="1"/>
  <c r="K44" i="2" s="1"/>
  <c r="I134" i="2"/>
  <c r="AA134" i="2" s="1"/>
  <c r="N134" i="1"/>
  <c r="K134" i="2" s="1"/>
  <c r="N141" i="1"/>
  <c r="K141" i="2" s="1"/>
  <c r="AC113" i="2"/>
  <c r="K113" i="3" s="1"/>
  <c r="F152" i="3"/>
  <c r="O152" i="3" s="1"/>
  <c r="F143" i="3"/>
  <c r="K143" i="4"/>
  <c r="H143" i="3" s="1"/>
  <c r="I129" i="2"/>
  <c r="AA129" i="2" s="1"/>
  <c r="N129" i="1"/>
  <c r="K129" i="2" s="1"/>
  <c r="J61" i="5"/>
  <c r="T131" i="3" l="1"/>
  <c r="AC140" i="2"/>
  <c r="K140" i="3" s="1"/>
  <c r="K57" i="5"/>
  <c r="K47" i="5"/>
  <c r="Q107" i="3"/>
  <c r="AC132" i="2"/>
  <c r="K132" i="3" s="1"/>
  <c r="U131" i="3" s="1"/>
  <c r="Z105" i="3" s="1"/>
  <c r="T146" i="3"/>
  <c r="Y110" i="3" s="1"/>
  <c r="V158" i="3"/>
  <c r="AA114" i="3" s="1"/>
  <c r="Q32" i="3"/>
  <c r="U137" i="3"/>
  <c r="Z107" i="3" s="1"/>
  <c r="T107" i="3"/>
  <c r="Y97" i="3" s="1"/>
  <c r="O77" i="3"/>
  <c r="Q77" i="3" s="1"/>
  <c r="U110" i="3"/>
  <c r="Z98" i="3" s="1"/>
  <c r="Q149" i="3"/>
  <c r="Q44" i="3"/>
  <c r="Q82" i="3"/>
  <c r="T149" i="3"/>
  <c r="Y111" i="3" s="1"/>
  <c r="Q35" i="3"/>
  <c r="I45" i="3"/>
  <c r="O45" i="3" s="1"/>
  <c r="Q45" i="3" s="1"/>
  <c r="O156" i="3"/>
  <c r="Q156" i="3" s="1"/>
  <c r="Q20" i="3"/>
  <c r="AC126" i="2"/>
  <c r="K126" i="3" s="1"/>
  <c r="U125" i="3" s="1"/>
  <c r="Z103" i="3" s="1"/>
  <c r="Q19" i="3"/>
  <c r="Q14" i="3"/>
  <c r="AC114" i="2"/>
  <c r="K114" i="3" s="1"/>
  <c r="U113" i="3" s="1"/>
  <c r="Z99" i="3" s="1"/>
  <c r="G103" i="4"/>
  <c r="H103" i="4" s="1"/>
  <c r="Q78" i="3"/>
  <c r="H100" i="4"/>
  <c r="Q18" i="3"/>
  <c r="N124" i="4"/>
  <c r="T92" i="3"/>
  <c r="Y92" i="3" s="1"/>
  <c r="T122" i="3"/>
  <c r="Y102" i="3" s="1"/>
  <c r="Q117" i="3"/>
  <c r="Q119" i="3"/>
  <c r="U119" i="3"/>
  <c r="Z101" i="3" s="1"/>
  <c r="U122" i="3"/>
  <c r="Z102" i="3" s="1"/>
  <c r="T152" i="3"/>
  <c r="Y112" i="3" s="1"/>
  <c r="Q28" i="3"/>
  <c r="Q81" i="3"/>
  <c r="Q90" i="3"/>
  <c r="Q40" i="3"/>
  <c r="Q65" i="3"/>
  <c r="Q146" i="3"/>
  <c r="T143" i="3"/>
  <c r="Y109" i="3" s="1"/>
  <c r="I63" i="3"/>
  <c r="O63" i="3" s="1"/>
  <c r="Q63" i="3" s="1"/>
  <c r="T119" i="3"/>
  <c r="Y101" i="3" s="1"/>
  <c r="O75" i="3"/>
  <c r="Q75" i="3" s="1"/>
  <c r="Q73" i="3"/>
  <c r="Q80" i="3"/>
  <c r="O21" i="3"/>
  <c r="Q21" i="3" s="1"/>
  <c r="Q59" i="3"/>
  <c r="Q23" i="3"/>
  <c r="U116" i="3"/>
  <c r="Z100" i="3" s="1"/>
  <c r="Q111" i="3"/>
  <c r="Q120" i="3"/>
  <c r="Q41" i="3"/>
  <c r="T98" i="3"/>
  <c r="Y94" i="3" s="1"/>
  <c r="Q38" i="3"/>
  <c r="Q152" i="3"/>
  <c r="Q30" i="3"/>
  <c r="V155" i="3"/>
  <c r="AA113" i="3" s="1"/>
  <c r="I58" i="3"/>
  <c r="O58" i="3" s="1"/>
  <c r="Q58" i="3" s="1"/>
  <c r="AC58" i="2"/>
  <c r="K58" i="3" s="1"/>
  <c r="O100" i="4"/>
  <c r="M103" i="4"/>
  <c r="G121" i="2"/>
  <c r="H118" i="2"/>
  <c r="I51" i="3"/>
  <c r="O51" i="3" s="1"/>
  <c r="Q51" i="3" s="1"/>
  <c r="AC51" i="2"/>
  <c r="K51" i="3" s="1"/>
  <c r="AA97" i="2"/>
  <c r="I97" i="3" s="1"/>
  <c r="O97" i="3" s="1"/>
  <c r="Q150" i="3"/>
  <c r="E115" i="4"/>
  <c r="C118" i="4"/>
  <c r="R115" i="2"/>
  <c r="T112" i="2"/>
  <c r="Q29" i="3"/>
  <c r="O157" i="2"/>
  <c r="Q37" i="3"/>
  <c r="Q79" i="3"/>
  <c r="Q33" i="3"/>
  <c r="Q153" i="3"/>
  <c r="Q61" i="3"/>
  <c r="U140" i="3"/>
  <c r="Z108" i="3" s="1"/>
  <c r="Q56" i="3"/>
  <c r="Q141" i="3"/>
  <c r="Q52" i="3"/>
  <c r="Q54" i="3"/>
  <c r="Q26" i="3"/>
  <c r="Q86" i="3"/>
  <c r="Q140" i="3"/>
  <c r="Q22" i="3"/>
  <c r="Q16" i="3"/>
  <c r="Q155" i="3"/>
  <c r="Q47" i="3"/>
  <c r="Q42" i="3"/>
  <c r="P27" i="3"/>
  <c r="Q27" i="3" s="1"/>
  <c r="Q84" i="3"/>
  <c r="O123" i="3"/>
  <c r="Q123" i="3" s="1"/>
  <c r="Q68" i="3"/>
  <c r="Q76" i="3"/>
  <c r="Q49" i="3"/>
  <c r="Q13" i="3"/>
  <c r="Q144" i="3"/>
  <c r="Q113" i="3"/>
  <c r="Q25" i="3"/>
  <c r="Q24" i="3"/>
  <c r="Q62" i="3"/>
  <c r="Q17" i="3"/>
  <c r="Q46" i="3"/>
  <c r="AC144" i="2"/>
  <c r="K144" i="3" s="1"/>
  <c r="U143" i="3" s="1"/>
  <c r="Z109" i="3" s="1"/>
  <c r="Q60" i="3"/>
  <c r="Q138" i="3"/>
  <c r="Q98" i="3"/>
  <c r="Q147" i="3"/>
  <c r="Q69" i="3"/>
  <c r="Q88" i="3"/>
  <c r="Q74" i="3"/>
  <c r="Q15" i="3"/>
  <c r="Q39" i="3"/>
  <c r="O143" i="3"/>
  <c r="Q143" i="3" s="1"/>
  <c r="Q53" i="3"/>
  <c r="Q122" i="3"/>
  <c r="Q132" i="3"/>
  <c r="Q31" i="3"/>
  <c r="Q55" i="3"/>
  <c r="Q34" i="3"/>
  <c r="Q92" i="3"/>
  <c r="T140" i="3"/>
  <c r="Y108" i="3" s="1"/>
  <c r="AC128" i="2"/>
  <c r="K128" i="3" s="1"/>
  <c r="T128" i="3" s="1"/>
  <c r="I128" i="3"/>
  <c r="O128" i="3" s="1"/>
  <c r="Q128" i="3" s="1"/>
  <c r="AC101" i="2"/>
  <c r="K101" i="3" s="1"/>
  <c r="T101" i="3" s="1"/>
  <c r="I101" i="3"/>
  <c r="O101" i="3" s="1"/>
  <c r="Q101" i="3" s="1"/>
  <c r="Y105" i="3"/>
  <c r="I48" i="3"/>
  <c r="O48" i="3" s="1"/>
  <c r="Q48" i="3" s="1"/>
  <c r="AC48" i="2"/>
  <c r="K48" i="3" s="1"/>
  <c r="AC108" i="2"/>
  <c r="K108" i="3" s="1"/>
  <c r="U107" i="3" s="1"/>
  <c r="I108" i="3"/>
  <c r="O108" i="3" s="1"/>
  <c r="Q108" i="3" s="1"/>
  <c r="AC64" i="2"/>
  <c r="K64" i="3" s="1"/>
  <c r="I64" i="3"/>
  <c r="O64" i="3" s="1"/>
  <c r="Q64" i="3" s="1"/>
  <c r="I104" i="3"/>
  <c r="O104" i="3" s="1"/>
  <c r="Q104" i="3" s="1"/>
  <c r="AC104" i="2"/>
  <c r="K104" i="3" s="1"/>
  <c r="T104" i="3" s="1"/>
  <c r="F133" i="2"/>
  <c r="I129" i="3"/>
  <c r="O129" i="3" s="1"/>
  <c r="Q129" i="3" s="1"/>
  <c r="AC129" i="2"/>
  <c r="K129" i="3" s="1"/>
  <c r="U128" i="3" s="1"/>
  <c r="Z104" i="3" s="1"/>
  <c r="AC105" i="2"/>
  <c r="K105" i="3" s="1"/>
  <c r="U104" i="3" s="1"/>
  <c r="Z96" i="3" s="1"/>
  <c r="I105" i="3"/>
  <c r="O105" i="3" s="1"/>
  <c r="Q105" i="3" s="1"/>
  <c r="I72" i="3"/>
  <c r="O72" i="3" s="1"/>
  <c r="Q72" i="3" s="1"/>
  <c r="AC72" i="2"/>
  <c r="K72" i="3" s="1"/>
  <c r="I66" i="3"/>
  <c r="O66" i="3" s="1"/>
  <c r="Q66" i="3" s="1"/>
  <c r="AC66" i="2"/>
  <c r="K66" i="3" s="1"/>
  <c r="Q67" i="3"/>
  <c r="F103" i="3"/>
  <c r="AC134" i="2"/>
  <c r="K134" i="3" s="1"/>
  <c r="T134" i="3" s="1"/>
  <c r="I134" i="3"/>
  <c r="O134" i="3" s="1"/>
  <c r="Q134" i="3" s="1"/>
  <c r="AC85" i="2"/>
  <c r="K85" i="3" s="1"/>
  <c r="I85" i="3"/>
  <c r="O85" i="3" s="1"/>
  <c r="Q85" i="3" s="1"/>
  <c r="I106" i="4"/>
  <c r="F109" i="4"/>
  <c r="M124" i="3"/>
  <c r="N127" i="4"/>
  <c r="I94" i="3"/>
  <c r="O94" i="3" s="1"/>
  <c r="Q94" i="3" s="1"/>
  <c r="AC94" i="2"/>
  <c r="K94" i="3" s="1"/>
  <c r="J115" i="1"/>
  <c r="M112" i="1"/>
  <c r="J112" i="2" s="1"/>
  <c r="I102" i="3"/>
  <c r="O102" i="3" s="1"/>
  <c r="Q102" i="3" s="1"/>
  <c r="AC102" i="2"/>
  <c r="K102" i="3" s="1"/>
  <c r="U101" i="3" s="1"/>
  <c r="Z95" i="3" s="1"/>
  <c r="G106" i="4"/>
  <c r="H106" i="4" s="1"/>
  <c r="J103" i="4"/>
  <c r="G103" i="3" s="1"/>
  <c r="K100" i="4"/>
  <c r="H100" i="3" s="1"/>
  <c r="F100" i="3"/>
  <c r="I50" i="3"/>
  <c r="O50" i="3" s="1"/>
  <c r="Q50" i="3" s="1"/>
  <c r="AC50" i="2"/>
  <c r="K50" i="3" s="1"/>
  <c r="Q126" i="3"/>
  <c r="I83" i="3"/>
  <c r="O83" i="3" s="1"/>
  <c r="Q83" i="3" s="1"/>
  <c r="AC83" i="2"/>
  <c r="K83" i="3" s="1"/>
  <c r="F124" i="1"/>
  <c r="AC137" i="2"/>
  <c r="K137" i="3" s="1"/>
  <c r="T137" i="3" s="1"/>
  <c r="I137" i="3"/>
  <c r="O137" i="3" s="1"/>
  <c r="Q137" i="3" s="1"/>
  <c r="I110" i="3"/>
  <c r="O110" i="3" s="1"/>
  <c r="Q110" i="3" s="1"/>
  <c r="AC110" i="2"/>
  <c r="K110" i="3" s="1"/>
  <c r="T110" i="3" s="1"/>
  <c r="P131" i="3"/>
  <c r="Q131" i="3" s="1"/>
  <c r="Q12" i="3"/>
  <c r="Q36" i="3"/>
  <c r="D100" i="3"/>
  <c r="P97" i="3"/>
  <c r="I87" i="3"/>
  <c r="O87" i="3" s="1"/>
  <c r="Q87" i="3" s="1"/>
  <c r="AC87" i="2"/>
  <c r="K87" i="3" s="1"/>
  <c r="AC95" i="2"/>
  <c r="K95" i="3" s="1"/>
  <c r="T95" i="3" s="1"/>
  <c r="I95" i="3"/>
  <c r="O95" i="3" s="1"/>
  <c r="Q95" i="3" s="1"/>
  <c r="E100" i="3"/>
  <c r="C103" i="3"/>
  <c r="AC96" i="2"/>
  <c r="K96" i="3" s="1"/>
  <c r="U95" i="3" s="1"/>
  <c r="Z93" i="3" s="1"/>
  <c r="I96" i="3"/>
  <c r="O96" i="3" s="1"/>
  <c r="Q96" i="3" s="1"/>
  <c r="L100" i="3"/>
  <c r="N97" i="3"/>
  <c r="E97" i="3"/>
  <c r="C109" i="2"/>
  <c r="G124" i="1"/>
  <c r="O71" i="3"/>
  <c r="Q71" i="3" s="1"/>
  <c r="U100" i="2"/>
  <c r="AA100" i="2" s="1"/>
  <c r="W97" i="2"/>
  <c r="O114" i="3"/>
  <c r="Q114" i="3" s="1"/>
  <c r="I116" i="3"/>
  <c r="O116" i="3" s="1"/>
  <c r="Q116" i="3" s="1"/>
  <c r="AC116" i="2"/>
  <c r="K116" i="3" s="1"/>
  <c r="T116" i="3" s="1"/>
  <c r="L121" i="2"/>
  <c r="N118" i="2"/>
  <c r="T113" i="3"/>
  <c r="N109" i="1"/>
  <c r="K109" i="2" s="1"/>
  <c r="I109" i="2"/>
  <c r="AC125" i="2"/>
  <c r="K125" i="3" s="1"/>
  <c r="T125" i="3" s="1"/>
  <c r="I125" i="3"/>
  <c r="O125" i="3" s="1"/>
  <c r="Q125" i="3" s="1"/>
  <c r="Q57" i="3"/>
  <c r="AC99" i="2"/>
  <c r="K99" i="3" s="1"/>
  <c r="U98" i="3" s="1"/>
  <c r="Z94" i="3" s="1"/>
  <c r="I99" i="3"/>
  <c r="O99" i="3" s="1"/>
  <c r="Q99" i="3" s="1"/>
  <c r="I93" i="3"/>
  <c r="O93" i="3" s="1"/>
  <c r="Q93" i="3" s="1"/>
  <c r="AC93" i="2"/>
  <c r="K93" i="3" s="1"/>
  <c r="U92" i="3" s="1"/>
  <c r="Z92" i="3" s="1"/>
  <c r="AC91" i="2"/>
  <c r="K91" i="3" s="1"/>
  <c r="I91" i="3"/>
  <c r="O91" i="3" s="1"/>
  <c r="Q91" i="3" s="1"/>
  <c r="O43" i="3"/>
  <c r="Q43" i="3" s="1"/>
  <c r="D139" i="4"/>
  <c r="I70" i="3"/>
  <c r="O70" i="3" s="1"/>
  <c r="Q70" i="3" s="1"/>
  <c r="AC70" i="2"/>
  <c r="K70" i="3" s="1"/>
  <c r="D106" i="2"/>
  <c r="E106" i="2" s="1"/>
  <c r="AB103" i="2"/>
  <c r="J103" i="3" s="1"/>
  <c r="C115" i="1"/>
  <c r="L112" i="1"/>
  <c r="Q151" i="2"/>
  <c r="AC135" i="2"/>
  <c r="K135" i="3" s="1"/>
  <c r="U134" i="3" s="1"/>
  <c r="Z106" i="3" s="1"/>
  <c r="I135" i="3"/>
  <c r="O135" i="3" s="1"/>
  <c r="Q135" i="3" s="1"/>
  <c r="E103" i="2"/>
  <c r="X100" i="2"/>
  <c r="Z97" i="2"/>
  <c r="I89" i="3"/>
  <c r="O89" i="3" s="1"/>
  <c r="Q89" i="3" s="1"/>
  <c r="AC89" i="2"/>
  <c r="K89" i="3" s="1"/>
  <c r="V146" i="3" l="1"/>
  <c r="AA110" i="3" s="1"/>
  <c r="V149" i="3"/>
  <c r="AA111" i="3" s="1"/>
  <c r="V119" i="3"/>
  <c r="AA101" i="3" s="1"/>
  <c r="AC97" i="2"/>
  <c r="K97" i="3" s="1"/>
  <c r="Q157" i="2"/>
  <c r="O160" i="2"/>
  <c r="Q160" i="2" s="1"/>
  <c r="V152" i="3"/>
  <c r="AA112" i="3" s="1"/>
  <c r="V122" i="3"/>
  <c r="AA102" i="3" s="1"/>
  <c r="C121" i="4"/>
  <c r="E118" i="4"/>
  <c r="G124" i="2"/>
  <c r="H121" i="2"/>
  <c r="O103" i="4"/>
  <c r="M106" i="4"/>
  <c r="T115" i="2"/>
  <c r="R118" i="2"/>
  <c r="V140" i="3"/>
  <c r="AA108" i="3" s="1"/>
  <c r="V131" i="3"/>
  <c r="AA105" i="3" s="1"/>
  <c r="V143" i="3"/>
  <c r="AA109" i="3" s="1"/>
  <c r="Q97" i="3"/>
  <c r="V104" i="3"/>
  <c r="AA96" i="3" s="1"/>
  <c r="Y96" i="3"/>
  <c r="Y98" i="3"/>
  <c r="V110" i="3"/>
  <c r="AA98" i="3" s="1"/>
  <c r="G127" i="1"/>
  <c r="Y100" i="3"/>
  <c r="V116" i="3"/>
  <c r="AA100" i="3" s="1"/>
  <c r="V92" i="3"/>
  <c r="AA92" i="3" s="1"/>
  <c r="F112" i="4"/>
  <c r="I109" i="4"/>
  <c r="V137" i="3"/>
  <c r="AA107" i="3" s="1"/>
  <c r="Y107" i="3"/>
  <c r="Z97" i="3"/>
  <c r="V107" i="3"/>
  <c r="AA97" i="3" s="1"/>
  <c r="V128" i="3"/>
  <c r="AA104" i="3" s="1"/>
  <c r="Y104" i="3"/>
  <c r="N100" i="3"/>
  <c r="L103" i="3"/>
  <c r="Y99" i="3"/>
  <c r="V113" i="3"/>
  <c r="AA99" i="3" s="1"/>
  <c r="M127" i="3"/>
  <c r="N130" i="4"/>
  <c r="I100" i="3"/>
  <c r="O100" i="3" s="1"/>
  <c r="AC100" i="2"/>
  <c r="K100" i="3" s="1"/>
  <c r="Y106" i="3"/>
  <c r="V134" i="3"/>
  <c r="AA106" i="3" s="1"/>
  <c r="C118" i="1"/>
  <c r="L115" i="1"/>
  <c r="D109" i="2"/>
  <c r="E109" i="2" s="1"/>
  <c r="AB106" i="2"/>
  <c r="J106" i="3" s="1"/>
  <c r="V95" i="3"/>
  <c r="AA93" i="3" s="1"/>
  <c r="Y93" i="3"/>
  <c r="X103" i="2"/>
  <c r="Z100" i="2"/>
  <c r="C112" i="2"/>
  <c r="F106" i="3"/>
  <c r="C106" i="3"/>
  <c r="L124" i="2"/>
  <c r="N121" i="2"/>
  <c r="F136" i="2"/>
  <c r="V101" i="3"/>
  <c r="AA95" i="3" s="1"/>
  <c r="Y95" i="3"/>
  <c r="Y103" i="3"/>
  <c r="V125" i="3"/>
  <c r="AA103" i="3" s="1"/>
  <c r="U103" i="2"/>
  <c r="W100" i="2"/>
  <c r="F127" i="1"/>
  <c r="D142" i="4"/>
  <c r="D103" i="3"/>
  <c r="E103" i="3" s="1"/>
  <c r="P100" i="3"/>
  <c r="J118" i="1"/>
  <c r="M115" i="1"/>
  <c r="J115" i="2" s="1"/>
  <c r="K103" i="4"/>
  <c r="H103" i="3" s="1"/>
  <c r="N112" i="1"/>
  <c r="K112" i="2" s="1"/>
  <c r="I112" i="2"/>
  <c r="V98" i="3"/>
  <c r="AA94" i="3" s="1"/>
  <c r="G109" i="4"/>
  <c r="H109" i="4" s="1"/>
  <c r="J106" i="4"/>
  <c r="G106" i="3" s="1"/>
  <c r="T118" i="2" l="1"/>
  <c r="R121" i="2"/>
  <c r="M109" i="4"/>
  <c r="O106" i="4"/>
  <c r="K106" i="4"/>
  <c r="H106" i="3" s="1"/>
  <c r="G127" i="2"/>
  <c r="H124" i="2"/>
  <c r="E121" i="4"/>
  <c r="C124" i="4"/>
  <c r="L106" i="3"/>
  <c r="N103" i="3"/>
  <c r="C109" i="3"/>
  <c r="G130" i="1"/>
  <c r="L127" i="2"/>
  <c r="N124" i="2"/>
  <c r="F130" i="1"/>
  <c r="U106" i="2"/>
  <c r="W103" i="2"/>
  <c r="AA103" i="2"/>
  <c r="J121" i="1"/>
  <c r="M118" i="1"/>
  <c r="J118" i="2" s="1"/>
  <c r="D112" i="2"/>
  <c r="AB109" i="2"/>
  <c r="J109" i="3" s="1"/>
  <c r="I115" i="2"/>
  <c r="N115" i="1"/>
  <c r="K115" i="2" s="1"/>
  <c r="D106" i="3"/>
  <c r="P103" i="3"/>
  <c r="C121" i="1"/>
  <c r="L118" i="1"/>
  <c r="J109" i="4"/>
  <c r="G109" i="3" s="1"/>
  <c r="G112" i="4"/>
  <c r="C115" i="2"/>
  <c r="Q100" i="3"/>
  <c r="D145" i="4"/>
  <c r="F139" i="2"/>
  <c r="M130" i="3"/>
  <c r="N133" i="4"/>
  <c r="F109" i="3"/>
  <c r="K109" i="4"/>
  <c r="H109" i="3" s="1"/>
  <c r="X106" i="2"/>
  <c r="Z103" i="2"/>
  <c r="F115" i="4"/>
  <c r="I112" i="4"/>
  <c r="C127" i="4" l="1"/>
  <c r="E124" i="4"/>
  <c r="G130" i="2"/>
  <c r="H127" i="2"/>
  <c r="O109" i="4"/>
  <c r="M112" i="4"/>
  <c r="T121" i="2"/>
  <c r="R124" i="2"/>
  <c r="D109" i="3"/>
  <c r="P106" i="3"/>
  <c r="N127" i="2"/>
  <c r="L130" i="2"/>
  <c r="G133" i="1"/>
  <c r="Z106" i="2"/>
  <c r="X109" i="2"/>
  <c r="D115" i="2"/>
  <c r="AB112" i="2"/>
  <c r="J112" i="3" s="1"/>
  <c r="E106" i="3"/>
  <c r="C118" i="2"/>
  <c r="J124" i="1"/>
  <c r="M121" i="1"/>
  <c r="J121" i="2" s="1"/>
  <c r="C112" i="3"/>
  <c r="E109" i="3"/>
  <c r="I103" i="3"/>
  <c r="O103" i="3" s="1"/>
  <c r="Q103" i="3" s="1"/>
  <c r="AC103" i="2"/>
  <c r="K103" i="3" s="1"/>
  <c r="G115" i="4"/>
  <c r="J112" i="4"/>
  <c r="G112" i="3" s="1"/>
  <c r="N136" i="4"/>
  <c r="M133" i="3"/>
  <c r="L109" i="3"/>
  <c r="N106" i="3"/>
  <c r="F142" i="2"/>
  <c r="D148" i="4"/>
  <c r="N118" i="1"/>
  <c r="K118" i="2" s="1"/>
  <c r="I118" i="2"/>
  <c r="W106" i="2"/>
  <c r="U109" i="2"/>
  <c r="AA106" i="2"/>
  <c r="F112" i="3"/>
  <c r="C124" i="1"/>
  <c r="L121" i="1"/>
  <c r="F133" i="1"/>
  <c r="H112" i="4"/>
  <c r="F118" i="4"/>
  <c r="I115" i="4"/>
  <c r="E112" i="2"/>
  <c r="T124" i="2" l="1"/>
  <c r="R127" i="2"/>
  <c r="M115" i="4"/>
  <c r="O112" i="4"/>
  <c r="G133" i="2"/>
  <c r="H130" i="2"/>
  <c r="E127" i="4"/>
  <c r="C130" i="4"/>
  <c r="N139" i="4"/>
  <c r="M136" i="3"/>
  <c r="D118" i="2"/>
  <c r="E118" i="2" s="1"/>
  <c r="AB115" i="2"/>
  <c r="J115" i="3" s="1"/>
  <c r="X112" i="2"/>
  <c r="Z109" i="2"/>
  <c r="G118" i="4"/>
  <c r="H118" i="4" s="1"/>
  <c r="J115" i="4"/>
  <c r="G115" i="3" s="1"/>
  <c r="I121" i="2"/>
  <c r="N121" i="1"/>
  <c r="K121" i="2" s="1"/>
  <c r="F145" i="2"/>
  <c r="F136" i="1"/>
  <c r="C127" i="1"/>
  <c r="L124" i="1"/>
  <c r="G136" i="1"/>
  <c r="K112" i="4"/>
  <c r="H112" i="3" s="1"/>
  <c r="N109" i="3"/>
  <c r="L112" i="3"/>
  <c r="C115" i="3"/>
  <c r="H115" i="4"/>
  <c r="L133" i="2"/>
  <c r="N130" i="2"/>
  <c r="I106" i="3"/>
  <c r="O106" i="3" s="1"/>
  <c r="Q106" i="3" s="1"/>
  <c r="AC106" i="2"/>
  <c r="K106" i="3" s="1"/>
  <c r="J127" i="1"/>
  <c r="M124" i="1"/>
  <c r="J124" i="2" s="1"/>
  <c r="D151" i="4"/>
  <c r="F115" i="3"/>
  <c r="U112" i="2"/>
  <c r="W109" i="2"/>
  <c r="AA109" i="2"/>
  <c r="E115" i="2"/>
  <c r="F121" i="4"/>
  <c r="I118" i="4"/>
  <c r="C121" i="2"/>
  <c r="D112" i="3"/>
  <c r="E112" i="3" s="1"/>
  <c r="P109" i="3"/>
  <c r="C133" i="4" l="1"/>
  <c r="E130" i="4"/>
  <c r="G136" i="2"/>
  <c r="H133" i="2"/>
  <c r="O115" i="4"/>
  <c r="M118" i="4"/>
  <c r="R130" i="2"/>
  <c r="T127" i="2"/>
  <c r="L115" i="3"/>
  <c r="N115" i="3" s="1"/>
  <c r="N112" i="3"/>
  <c r="K118" i="4"/>
  <c r="H118" i="3" s="1"/>
  <c r="F118" i="3"/>
  <c r="D154" i="4"/>
  <c r="D157" i="4" s="1"/>
  <c r="D160" i="4" s="1"/>
  <c r="F148" i="2"/>
  <c r="G121" i="4"/>
  <c r="J118" i="4"/>
  <c r="G118" i="3" s="1"/>
  <c r="J130" i="1"/>
  <c r="M127" i="1"/>
  <c r="J127" i="2" s="1"/>
  <c r="I109" i="3"/>
  <c r="O109" i="3" s="1"/>
  <c r="Q109" i="3" s="1"/>
  <c r="AC109" i="2"/>
  <c r="K109" i="3" s="1"/>
  <c r="L136" i="2"/>
  <c r="N133" i="2"/>
  <c r="G139" i="1"/>
  <c r="Z112" i="2"/>
  <c r="X115" i="2"/>
  <c r="F124" i="4"/>
  <c r="I121" i="4"/>
  <c r="N124" i="1"/>
  <c r="K124" i="2" s="1"/>
  <c r="I124" i="2"/>
  <c r="C130" i="1"/>
  <c r="L127" i="1"/>
  <c r="AB118" i="2"/>
  <c r="J118" i="3" s="1"/>
  <c r="D121" i="2"/>
  <c r="D115" i="3"/>
  <c r="P112" i="3"/>
  <c r="C124" i="2"/>
  <c r="U115" i="2"/>
  <c r="W112" i="2"/>
  <c r="AA112" i="2"/>
  <c r="K115" i="4"/>
  <c r="H115" i="3" s="1"/>
  <c r="C118" i="3"/>
  <c r="E115" i="3"/>
  <c r="F139" i="1"/>
  <c r="M139" i="3"/>
  <c r="N142" i="4"/>
  <c r="R133" i="2" l="1"/>
  <c r="T130" i="2"/>
  <c r="O118" i="4"/>
  <c r="N118" i="3" s="1"/>
  <c r="M121" i="4"/>
  <c r="L118" i="3"/>
  <c r="G139" i="2"/>
  <c r="H136" i="2"/>
  <c r="C136" i="4"/>
  <c r="E133" i="4"/>
  <c r="C121" i="3"/>
  <c r="D118" i="3"/>
  <c r="P115" i="3"/>
  <c r="F127" i="4"/>
  <c r="I124" i="4"/>
  <c r="G124" i="4"/>
  <c r="J121" i="4"/>
  <c r="G121" i="3" s="1"/>
  <c r="D124" i="2"/>
  <c r="AB121" i="2"/>
  <c r="J121" i="3" s="1"/>
  <c r="X118" i="2"/>
  <c r="Z115" i="2"/>
  <c r="G142" i="1"/>
  <c r="F151" i="2"/>
  <c r="F154" i="2" s="1"/>
  <c r="I112" i="3"/>
  <c r="O112" i="3" s="1"/>
  <c r="Q112" i="3" s="1"/>
  <c r="AC112" i="2"/>
  <c r="K112" i="3" s="1"/>
  <c r="C133" i="1"/>
  <c r="L130" i="1"/>
  <c r="L139" i="2"/>
  <c r="N136" i="2"/>
  <c r="N127" i="1"/>
  <c r="K127" i="2" s="1"/>
  <c r="I127" i="2"/>
  <c r="U118" i="2"/>
  <c r="W115" i="2"/>
  <c r="AA115" i="2"/>
  <c r="E121" i="2"/>
  <c r="F142" i="1"/>
  <c r="C127" i="2"/>
  <c r="F121" i="3"/>
  <c r="J133" i="1"/>
  <c r="M130" i="1"/>
  <c r="J130" i="2" s="1"/>
  <c r="N145" i="4"/>
  <c r="M142" i="3"/>
  <c r="M241" i="3" s="1"/>
  <c r="H121" i="4"/>
  <c r="C139" i="4" l="1"/>
  <c r="E136" i="4"/>
  <c r="G142" i="2"/>
  <c r="H139" i="2"/>
  <c r="F157" i="2"/>
  <c r="F160" i="2" s="1"/>
  <c r="M124" i="4"/>
  <c r="L121" i="3"/>
  <c r="O121" i="4"/>
  <c r="N121" i="3" s="1"/>
  <c r="R136" i="2"/>
  <c r="T133" i="2"/>
  <c r="AB124" i="2"/>
  <c r="J124" i="3" s="1"/>
  <c r="D127" i="2"/>
  <c r="U121" i="2"/>
  <c r="W118" i="2"/>
  <c r="AA118" i="2"/>
  <c r="J136" i="1"/>
  <c r="M133" i="1"/>
  <c r="J133" i="2" s="1"/>
  <c r="K121" i="4"/>
  <c r="H121" i="3" s="1"/>
  <c r="G127" i="4"/>
  <c r="J124" i="4"/>
  <c r="G124" i="3" s="1"/>
  <c r="E124" i="2"/>
  <c r="F124" i="3"/>
  <c r="C130" i="2"/>
  <c r="E127" i="2"/>
  <c r="N139" i="2"/>
  <c r="L142" i="2"/>
  <c r="H124" i="4"/>
  <c r="F130" i="4"/>
  <c r="I127" i="4"/>
  <c r="D121" i="3"/>
  <c r="P118" i="3"/>
  <c r="N130" i="1"/>
  <c r="K130" i="2" s="1"/>
  <c r="I130" i="2"/>
  <c r="I115" i="3"/>
  <c r="O115" i="3" s="1"/>
  <c r="Q115" i="3" s="1"/>
  <c r="AC115" i="2"/>
  <c r="K115" i="3" s="1"/>
  <c r="C136" i="1"/>
  <c r="L133" i="1"/>
  <c r="E118" i="3"/>
  <c r="N148" i="4"/>
  <c r="M145" i="3"/>
  <c r="M242" i="3" s="1"/>
  <c r="X121" i="2"/>
  <c r="Z118" i="2"/>
  <c r="C124" i="3"/>
  <c r="R139" i="2" l="1"/>
  <c r="T136" i="2"/>
  <c r="M127" i="4"/>
  <c r="L124" i="3"/>
  <c r="O124" i="4"/>
  <c r="N124" i="3" s="1"/>
  <c r="G145" i="2"/>
  <c r="H142" i="2"/>
  <c r="E139" i="4"/>
  <c r="C142" i="4"/>
  <c r="C127" i="3"/>
  <c r="G130" i="4"/>
  <c r="J127" i="4"/>
  <c r="G127" i="3" s="1"/>
  <c r="X124" i="2"/>
  <c r="Z121" i="2"/>
  <c r="L145" i="2"/>
  <c r="N142" i="2"/>
  <c r="N151" i="4"/>
  <c r="M148" i="3"/>
  <c r="M243" i="3" s="1"/>
  <c r="D124" i="3"/>
  <c r="P121" i="3"/>
  <c r="N133" i="1"/>
  <c r="K133" i="2" s="1"/>
  <c r="I133" i="2"/>
  <c r="F127" i="3"/>
  <c r="C133" i="2"/>
  <c r="J139" i="1"/>
  <c r="M136" i="1"/>
  <c r="J136" i="2" s="1"/>
  <c r="C139" i="1"/>
  <c r="L136" i="1"/>
  <c r="F133" i="4"/>
  <c r="I130" i="4"/>
  <c r="K124" i="4"/>
  <c r="H124" i="3" s="1"/>
  <c r="AC118" i="2"/>
  <c r="K118" i="3" s="1"/>
  <c r="I118" i="3"/>
  <c r="O118" i="3" s="1"/>
  <c r="Q118" i="3" s="1"/>
  <c r="H127" i="4"/>
  <c r="U124" i="2"/>
  <c r="W121" i="2"/>
  <c r="AA121" i="2"/>
  <c r="AB127" i="2"/>
  <c r="J127" i="3" s="1"/>
  <c r="D130" i="2"/>
  <c r="E130" i="2" s="1"/>
  <c r="E121" i="3"/>
  <c r="K127" i="4" l="1"/>
  <c r="H127" i="3" s="1"/>
  <c r="C145" i="4"/>
  <c r="E142" i="4"/>
  <c r="G148" i="2"/>
  <c r="H145" i="2"/>
  <c r="M130" i="4"/>
  <c r="O127" i="4"/>
  <c r="N127" i="3" s="1"/>
  <c r="L127" i="3"/>
  <c r="T139" i="2"/>
  <c r="R142" i="2"/>
  <c r="N136" i="1"/>
  <c r="K136" i="2" s="1"/>
  <c r="I136" i="2"/>
  <c r="D127" i="3"/>
  <c r="P124" i="3"/>
  <c r="C142" i="1"/>
  <c r="L142" i="1" s="1"/>
  <c r="L139" i="1"/>
  <c r="I121" i="3"/>
  <c r="O121" i="3" s="1"/>
  <c r="Q121" i="3" s="1"/>
  <c r="AC121" i="2"/>
  <c r="K121" i="3" s="1"/>
  <c r="M151" i="3"/>
  <c r="M244" i="3" s="1"/>
  <c r="N154" i="4"/>
  <c r="J142" i="1"/>
  <c r="M142" i="1" s="1"/>
  <c r="J142" i="2" s="1"/>
  <c r="J145" i="2" s="1"/>
  <c r="J148" i="2" s="1"/>
  <c r="J151" i="2" s="1"/>
  <c r="J154" i="2" s="1"/>
  <c r="M139" i="1"/>
  <c r="J139" i="2" s="1"/>
  <c r="U127" i="2"/>
  <c r="W124" i="2"/>
  <c r="AA124" i="2"/>
  <c r="L148" i="2"/>
  <c r="N145" i="2"/>
  <c r="C136" i="2"/>
  <c r="X127" i="2"/>
  <c r="Z124" i="2"/>
  <c r="G133" i="4"/>
  <c r="J130" i="4"/>
  <c r="G130" i="3" s="1"/>
  <c r="F130" i="3"/>
  <c r="AB130" i="2"/>
  <c r="J130" i="3" s="1"/>
  <c r="D133" i="2"/>
  <c r="F136" i="4"/>
  <c r="I133" i="4"/>
  <c r="E124" i="3"/>
  <c r="H130" i="4"/>
  <c r="C130" i="3"/>
  <c r="E127" i="3"/>
  <c r="M154" i="3" l="1"/>
  <c r="M245" i="3" s="1"/>
  <c r="N157" i="4"/>
  <c r="R145" i="2"/>
  <c r="T142" i="2"/>
  <c r="M133" i="4"/>
  <c r="L130" i="3"/>
  <c r="O130" i="4"/>
  <c r="N130" i="3" s="1"/>
  <c r="K130" i="4"/>
  <c r="H130" i="3" s="1"/>
  <c r="G151" i="2"/>
  <c r="H148" i="2"/>
  <c r="C148" i="4"/>
  <c r="E145" i="4"/>
  <c r="J157" i="2"/>
  <c r="J160" i="2" s="1"/>
  <c r="J163" i="2" s="1"/>
  <c r="C139" i="2"/>
  <c r="D136" i="2"/>
  <c r="AB133" i="2"/>
  <c r="J133" i="3" s="1"/>
  <c r="N139" i="1"/>
  <c r="K139" i="2" s="1"/>
  <c r="I139" i="2"/>
  <c r="G136" i="4"/>
  <c r="H136" i="4" s="1"/>
  <c r="J133" i="4"/>
  <c r="G133" i="3" s="1"/>
  <c r="N142" i="1"/>
  <c r="K142" i="2" s="1"/>
  <c r="I142" i="2"/>
  <c r="I145" i="2" s="1"/>
  <c r="C133" i="3"/>
  <c r="L151" i="2"/>
  <c r="L154" i="2" s="1"/>
  <c r="N148" i="2"/>
  <c r="AC124" i="2"/>
  <c r="K124" i="3" s="1"/>
  <c r="I124" i="3"/>
  <c r="O124" i="3" s="1"/>
  <c r="Q124" i="3" s="1"/>
  <c r="F133" i="3"/>
  <c r="U130" i="2"/>
  <c r="W127" i="2"/>
  <c r="AA127" i="2"/>
  <c r="D130" i="3"/>
  <c r="E130" i="3" s="1"/>
  <c r="P127" i="3"/>
  <c r="F139" i="4"/>
  <c r="I136" i="4"/>
  <c r="X130" i="2"/>
  <c r="Z127" i="2"/>
  <c r="H133" i="4"/>
  <c r="E133" i="2"/>
  <c r="AB163" i="2" l="1"/>
  <c r="J163" i="3" s="1"/>
  <c r="J166" i="2"/>
  <c r="M157" i="3"/>
  <c r="M246" i="3" s="1"/>
  <c r="N160" i="4"/>
  <c r="E148" i="4"/>
  <c r="C151" i="4"/>
  <c r="G154" i="2"/>
  <c r="H151" i="2"/>
  <c r="L157" i="2"/>
  <c r="N154" i="2"/>
  <c r="M136" i="4"/>
  <c r="O133" i="4"/>
  <c r="N133" i="3" s="1"/>
  <c r="L133" i="3"/>
  <c r="R148" i="2"/>
  <c r="T145" i="2"/>
  <c r="X133" i="2"/>
  <c r="Z130" i="2"/>
  <c r="N151" i="2"/>
  <c r="U133" i="2"/>
  <c r="W130" i="2"/>
  <c r="AA130" i="2"/>
  <c r="E133" i="3"/>
  <c r="C136" i="3"/>
  <c r="AB136" i="2"/>
  <c r="J136" i="3" s="1"/>
  <c r="D139" i="2"/>
  <c r="E139" i="2" s="1"/>
  <c r="AC127" i="2"/>
  <c r="K127" i="3" s="1"/>
  <c r="I127" i="3"/>
  <c r="O127" i="3" s="1"/>
  <c r="Q127" i="3" s="1"/>
  <c r="E136" i="2"/>
  <c r="C142" i="2"/>
  <c r="F136" i="3"/>
  <c r="G139" i="4"/>
  <c r="J136" i="4"/>
  <c r="G136" i="3" s="1"/>
  <c r="F142" i="4"/>
  <c r="H139" i="4"/>
  <c r="I139" i="4"/>
  <c r="D133" i="3"/>
  <c r="P130" i="3"/>
  <c r="K133" i="4"/>
  <c r="H133" i="3" s="1"/>
  <c r="I148" i="2"/>
  <c r="K145" i="2"/>
  <c r="AB166" i="2" l="1"/>
  <c r="J166" i="3" s="1"/>
  <c r="J169" i="2"/>
  <c r="J248" i="3"/>
  <c r="P163" i="3"/>
  <c r="P248" i="3" s="1"/>
  <c r="N157" i="2"/>
  <c r="L160" i="2"/>
  <c r="N160" i="2" s="1"/>
  <c r="M160" i="3"/>
  <c r="M247" i="3" s="1"/>
  <c r="R151" i="2"/>
  <c r="T148" i="2"/>
  <c r="O136" i="4"/>
  <c r="N136" i="3" s="1"/>
  <c r="M139" i="4"/>
  <c r="L136" i="3"/>
  <c r="K136" i="4"/>
  <c r="H136" i="3" s="1"/>
  <c r="G157" i="2"/>
  <c r="H154" i="2"/>
  <c r="E151" i="4"/>
  <c r="C154" i="4"/>
  <c r="I151" i="2"/>
  <c r="I154" i="2" s="1"/>
  <c r="K148" i="2"/>
  <c r="U136" i="2"/>
  <c r="W133" i="2"/>
  <c r="AA133" i="2"/>
  <c r="D142" i="2"/>
  <c r="E142" i="2" s="1"/>
  <c r="AB139" i="2"/>
  <c r="J139" i="3" s="1"/>
  <c r="D136" i="3"/>
  <c r="E136" i="3" s="1"/>
  <c r="P133" i="3"/>
  <c r="Z133" i="2"/>
  <c r="X136" i="2"/>
  <c r="I130" i="3"/>
  <c r="O130" i="3" s="1"/>
  <c r="Q130" i="3" s="1"/>
  <c r="AC130" i="2"/>
  <c r="K130" i="3" s="1"/>
  <c r="C145" i="2"/>
  <c r="F139" i="3"/>
  <c r="F145" i="4"/>
  <c r="I142" i="4"/>
  <c r="G142" i="4"/>
  <c r="H142" i="4" s="1"/>
  <c r="J139" i="4"/>
  <c r="G139" i="3" s="1"/>
  <c r="C139" i="3"/>
  <c r="AB169" i="2" l="1"/>
  <c r="J169" i="3" s="1"/>
  <c r="J172" i="2"/>
  <c r="P166" i="3"/>
  <c r="P249" i="3" s="1"/>
  <c r="J249" i="3"/>
  <c r="H157" i="2"/>
  <c r="G160" i="2"/>
  <c r="H160" i="2" s="1"/>
  <c r="C157" i="4"/>
  <c r="C160" i="4" s="1"/>
  <c r="E154" i="4"/>
  <c r="O139" i="4"/>
  <c r="N139" i="3" s="1"/>
  <c r="L139" i="3"/>
  <c r="M142" i="4"/>
  <c r="K139" i="4"/>
  <c r="H139" i="3" s="1"/>
  <c r="R154" i="2"/>
  <c r="T151" i="2"/>
  <c r="I157" i="2"/>
  <c r="I160" i="2" s="1"/>
  <c r="I163" i="2" s="1"/>
  <c r="I166" i="2" s="1"/>
  <c r="I169" i="2" s="1"/>
  <c r="I172" i="2" s="1"/>
  <c r="I175" i="2" s="1"/>
  <c r="I178" i="2" s="1"/>
  <c r="K154" i="2"/>
  <c r="F142" i="3"/>
  <c r="F241" i="3" s="1"/>
  <c r="I133" i="3"/>
  <c r="O133" i="3" s="1"/>
  <c r="Q133" i="3" s="1"/>
  <c r="AC133" i="2"/>
  <c r="K133" i="3" s="1"/>
  <c r="F148" i="4"/>
  <c r="I145" i="4"/>
  <c r="AB142" i="2"/>
  <c r="J142" i="3" s="1"/>
  <c r="J241" i="3" s="1"/>
  <c r="D145" i="2"/>
  <c r="E145" i="2" s="1"/>
  <c r="C142" i="3"/>
  <c r="U139" i="2"/>
  <c r="W136" i="2"/>
  <c r="AA136" i="2"/>
  <c r="G145" i="4"/>
  <c r="H145" i="4" s="1"/>
  <c r="J142" i="4"/>
  <c r="G142" i="3" s="1"/>
  <c r="G241" i="3" s="1"/>
  <c r="D139" i="3"/>
  <c r="E139" i="3" s="1"/>
  <c r="P136" i="3"/>
  <c r="C148" i="2"/>
  <c r="X139" i="2"/>
  <c r="Z136" i="2"/>
  <c r="K151" i="2"/>
  <c r="AA178" i="2" l="1"/>
  <c r="I178" i="3" s="1"/>
  <c r="O178" i="3" s="1"/>
  <c r="AA175" i="2"/>
  <c r="I175" i="3" s="1"/>
  <c r="AB172" i="2"/>
  <c r="J172" i="3" s="1"/>
  <c r="J175" i="2"/>
  <c r="K172" i="2"/>
  <c r="AA172" i="2"/>
  <c r="J250" i="3"/>
  <c r="P169" i="3"/>
  <c r="P250" i="3" s="1"/>
  <c r="K169" i="2"/>
  <c r="AA169" i="2"/>
  <c r="K166" i="2"/>
  <c r="AA166" i="2"/>
  <c r="K163" i="2"/>
  <c r="AA163" i="2"/>
  <c r="E160" i="4"/>
  <c r="K160" i="2"/>
  <c r="R157" i="2"/>
  <c r="R160" i="2" s="1"/>
  <c r="T160" i="2" s="1"/>
  <c r="T154" i="2"/>
  <c r="M145" i="4"/>
  <c r="O142" i="4"/>
  <c r="N142" i="3" s="1"/>
  <c r="N241" i="3" s="1"/>
  <c r="L142" i="3"/>
  <c r="L241" i="3" s="1"/>
  <c r="E157" i="4"/>
  <c r="E179" i="4" s="1"/>
  <c r="K157" i="2"/>
  <c r="F151" i="4"/>
  <c r="I148" i="4"/>
  <c r="D148" i="2"/>
  <c r="E148" i="2" s="1"/>
  <c r="AB145" i="2"/>
  <c r="J145" i="3" s="1"/>
  <c r="J242" i="3" s="1"/>
  <c r="F145" i="3"/>
  <c r="F242" i="3" s="1"/>
  <c r="G148" i="4"/>
  <c r="H148" i="4" s="1"/>
  <c r="J145" i="4"/>
  <c r="G145" i="3" s="1"/>
  <c r="G242" i="3" s="1"/>
  <c r="X142" i="2"/>
  <c r="Z139" i="2"/>
  <c r="C241" i="3"/>
  <c r="C145" i="3"/>
  <c r="D142" i="3"/>
  <c r="E142" i="3" s="1"/>
  <c r="E241" i="3" s="1"/>
  <c r="P139" i="3"/>
  <c r="K142" i="4"/>
  <c r="H142" i="3" s="1"/>
  <c r="H241" i="3" s="1"/>
  <c r="C151" i="2"/>
  <c r="C154" i="2" s="1"/>
  <c r="I136" i="3"/>
  <c r="O136" i="3" s="1"/>
  <c r="Q136" i="3" s="1"/>
  <c r="AC136" i="2"/>
  <c r="K136" i="3" s="1"/>
  <c r="W139" i="2"/>
  <c r="U142" i="2"/>
  <c r="AA139" i="2"/>
  <c r="AB175" i="2" l="1"/>
  <c r="J175" i="3" s="1"/>
  <c r="J252" i="3" s="1"/>
  <c r="J178" i="2"/>
  <c r="O175" i="3"/>
  <c r="O252" i="3" s="1"/>
  <c r="P175" i="3"/>
  <c r="AC175" i="2"/>
  <c r="K175" i="3" s="1"/>
  <c r="K252" i="3" s="1"/>
  <c r="AC172" i="2"/>
  <c r="K172" i="3" s="1"/>
  <c r="K251" i="3" s="1"/>
  <c r="I172" i="3"/>
  <c r="J251" i="3"/>
  <c r="P172" i="3"/>
  <c r="P251" i="3" s="1"/>
  <c r="K175" i="2"/>
  <c r="AC169" i="2"/>
  <c r="K169" i="3" s="1"/>
  <c r="K250" i="3" s="1"/>
  <c r="I169" i="3"/>
  <c r="AC166" i="2"/>
  <c r="K166" i="3" s="1"/>
  <c r="K249" i="3" s="1"/>
  <c r="I166" i="3"/>
  <c r="AC163" i="2"/>
  <c r="K163" i="3" s="1"/>
  <c r="K248" i="3" s="1"/>
  <c r="I163" i="3"/>
  <c r="O145" i="4"/>
  <c r="N145" i="3" s="1"/>
  <c r="N242" i="3" s="1"/>
  <c r="L145" i="3"/>
  <c r="L242" i="3" s="1"/>
  <c r="M148" i="4"/>
  <c r="C157" i="2"/>
  <c r="C160" i="2" s="1"/>
  <c r="T157" i="2"/>
  <c r="R179" i="2"/>
  <c r="X145" i="2"/>
  <c r="Z142" i="2"/>
  <c r="D241" i="3"/>
  <c r="D145" i="3"/>
  <c r="E145" i="3" s="1"/>
  <c r="E242" i="3" s="1"/>
  <c r="P142" i="3"/>
  <c r="P241" i="3" s="1"/>
  <c r="D151" i="2"/>
  <c r="D154" i="2" s="1"/>
  <c r="E154" i="2" s="1"/>
  <c r="AB148" i="2"/>
  <c r="J148" i="3" s="1"/>
  <c r="J243" i="3" s="1"/>
  <c r="E151" i="2"/>
  <c r="K145" i="4"/>
  <c r="H145" i="3" s="1"/>
  <c r="H242" i="3" s="1"/>
  <c r="AC139" i="2"/>
  <c r="K139" i="3" s="1"/>
  <c r="I139" i="3"/>
  <c r="O139" i="3" s="1"/>
  <c r="Q139" i="3" s="1"/>
  <c r="F148" i="3"/>
  <c r="F243" i="3" s="1"/>
  <c r="U145" i="2"/>
  <c r="W142" i="2"/>
  <c r="AA142" i="2"/>
  <c r="C148" i="3"/>
  <c r="C242" i="3"/>
  <c r="G151" i="4"/>
  <c r="J148" i="4"/>
  <c r="G148" i="3" s="1"/>
  <c r="G243" i="3" s="1"/>
  <c r="F154" i="4"/>
  <c r="F157" i="4" s="1"/>
  <c r="F160" i="4" s="1"/>
  <c r="I151" i="4"/>
  <c r="AB178" i="2" l="1"/>
  <c r="K178" i="2"/>
  <c r="P252" i="3"/>
  <c r="Q175" i="3"/>
  <c r="Q252" i="3" s="1"/>
  <c r="R253" i="3" s="1"/>
  <c r="I251" i="3"/>
  <c r="O172" i="3"/>
  <c r="I250" i="3"/>
  <c r="O169" i="3"/>
  <c r="I249" i="3"/>
  <c r="O166" i="3"/>
  <c r="I248" i="3"/>
  <c r="O163" i="3"/>
  <c r="Q163" i="3" s="1"/>
  <c r="I160" i="4"/>
  <c r="I157" i="4"/>
  <c r="O148" i="4"/>
  <c r="N148" i="3" s="1"/>
  <c r="N243" i="3" s="1"/>
  <c r="L148" i="3"/>
  <c r="L243" i="3" s="1"/>
  <c r="M151" i="4"/>
  <c r="D157" i="2"/>
  <c r="AB154" i="2"/>
  <c r="J154" i="3" s="1"/>
  <c r="J245" i="3" s="1"/>
  <c r="I142" i="3"/>
  <c r="AC142" i="2"/>
  <c r="K142" i="3" s="1"/>
  <c r="K241" i="3" s="1"/>
  <c r="U148" i="2"/>
  <c r="W145" i="2"/>
  <c r="AA145" i="2"/>
  <c r="D148" i="3"/>
  <c r="E148" i="3" s="1"/>
  <c r="E243" i="3" s="1"/>
  <c r="P145" i="3"/>
  <c r="P242" i="3" s="1"/>
  <c r="D242" i="3"/>
  <c r="C243" i="3"/>
  <c r="C151" i="3"/>
  <c r="K148" i="4"/>
  <c r="H148" i="3" s="1"/>
  <c r="H243" i="3" s="1"/>
  <c r="I154" i="4"/>
  <c r="G154" i="4"/>
  <c r="J151" i="4"/>
  <c r="G151" i="3" s="1"/>
  <c r="G244" i="3" s="1"/>
  <c r="AB151" i="2"/>
  <c r="J151" i="3" s="1"/>
  <c r="J244" i="3" s="1"/>
  <c r="F151" i="3"/>
  <c r="F244" i="3" s="1"/>
  <c r="H151" i="4"/>
  <c r="X148" i="2"/>
  <c r="Z145" i="2"/>
  <c r="AC178" i="2" l="1"/>
  <c r="K178" i="3" s="1"/>
  <c r="J178" i="3"/>
  <c r="P178" i="3" s="1"/>
  <c r="Q178" i="3" s="1"/>
  <c r="O251" i="3"/>
  <c r="Q172" i="3"/>
  <c r="Q251" i="3" s="1"/>
  <c r="Q169" i="3"/>
  <c r="Q250" i="3" s="1"/>
  <c r="O250" i="3"/>
  <c r="O249" i="3"/>
  <c r="Q166" i="3"/>
  <c r="Q248" i="3"/>
  <c r="C66" i="5" s="1"/>
  <c r="I66" i="5" s="1"/>
  <c r="K66" i="5" s="1"/>
  <c r="O248" i="3"/>
  <c r="AB157" i="2"/>
  <c r="J157" i="3" s="1"/>
  <c r="J246" i="3" s="1"/>
  <c r="D160" i="2"/>
  <c r="F160" i="3"/>
  <c r="F247" i="3" s="1"/>
  <c r="L151" i="3"/>
  <c r="L244" i="3" s="1"/>
  <c r="M154" i="4"/>
  <c r="O151" i="4"/>
  <c r="N151" i="3" s="1"/>
  <c r="N244" i="3" s="1"/>
  <c r="J154" i="4"/>
  <c r="G154" i="3" s="1"/>
  <c r="G245" i="3" s="1"/>
  <c r="G157" i="4"/>
  <c r="G160" i="4" s="1"/>
  <c r="K151" i="4"/>
  <c r="H151" i="3" s="1"/>
  <c r="H244" i="3" s="1"/>
  <c r="E157" i="2"/>
  <c r="F157" i="3"/>
  <c r="F246" i="3" s="1"/>
  <c r="W148" i="2"/>
  <c r="U151" i="2"/>
  <c r="U154" i="2" s="1"/>
  <c r="AA148" i="2"/>
  <c r="H154" i="4"/>
  <c r="I145" i="3"/>
  <c r="AC145" i="2"/>
  <c r="K145" i="3" s="1"/>
  <c r="K242" i="3" s="1"/>
  <c r="F154" i="3"/>
  <c r="F245" i="3" s="1"/>
  <c r="I241" i="3"/>
  <c r="O142" i="3"/>
  <c r="P148" i="3"/>
  <c r="P243" i="3" s="1"/>
  <c r="D243" i="3"/>
  <c r="D151" i="3"/>
  <c r="E151" i="3" s="1"/>
  <c r="E244" i="3" s="1"/>
  <c r="X151" i="2"/>
  <c r="X154" i="2" s="1"/>
  <c r="Z148" i="2"/>
  <c r="C154" i="3"/>
  <c r="C157" i="3" s="1"/>
  <c r="C244" i="3"/>
  <c r="R251" i="3" l="1"/>
  <c r="C69" i="5"/>
  <c r="G69" i="5" s="1"/>
  <c r="I69" i="5" s="1"/>
  <c r="K69" i="5" s="1"/>
  <c r="R252" i="3"/>
  <c r="C68" i="5"/>
  <c r="Q249" i="3"/>
  <c r="C67" i="5" s="1"/>
  <c r="AB160" i="2"/>
  <c r="J160" i="3" s="1"/>
  <c r="J247" i="3" s="1"/>
  <c r="E160" i="2"/>
  <c r="J160" i="4"/>
  <c r="H160" i="4"/>
  <c r="U157" i="2"/>
  <c r="U160" i="2" s="1"/>
  <c r="W154" i="2"/>
  <c r="AA154" i="2"/>
  <c r="AC154" i="2" s="1"/>
  <c r="X157" i="2"/>
  <c r="Z154" i="2"/>
  <c r="J157" i="4"/>
  <c r="H157" i="4"/>
  <c r="H179" i="4" s="1"/>
  <c r="K154" i="4"/>
  <c r="H154" i="3" s="1"/>
  <c r="H245" i="3" s="1"/>
  <c r="M157" i="4"/>
  <c r="M160" i="4" s="1"/>
  <c r="O154" i="4"/>
  <c r="N154" i="3" s="1"/>
  <c r="N245" i="3" s="1"/>
  <c r="L154" i="3"/>
  <c r="L245" i="3" s="1"/>
  <c r="E157" i="3"/>
  <c r="E246" i="3" s="1"/>
  <c r="C246" i="3"/>
  <c r="Q142" i="3"/>
  <c r="Q241" i="3" s="1"/>
  <c r="O241" i="3"/>
  <c r="C245" i="3"/>
  <c r="I148" i="3"/>
  <c r="AC148" i="2"/>
  <c r="K148" i="3" s="1"/>
  <c r="K243" i="3" s="1"/>
  <c r="Z151" i="2"/>
  <c r="W151" i="2"/>
  <c r="AA151" i="2"/>
  <c r="I242" i="3"/>
  <c r="O145" i="3"/>
  <c r="D154" i="3"/>
  <c r="D157" i="3" s="1"/>
  <c r="P151" i="3"/>
  <c r="P244" i="3" s="1"/>
  <c r="D244" i="3"/>
  <c r="R250" i="3" l="1"/>
  <c r="I67" i="5"/>
  <c r="K67" i="5" s="1"/>
  <c r="R249" i="3"/>
  <c r="C59" i="5"/>
  <c r="G59" i="5" s="1"/>
  <c r="I59" i="5" s="1"/>
  <c r="K59" i="5" s="1"/>
  <c r="R241" i="3"/>
  <c r="Z157" i="2"/>
  <c r="X160" i="2"/>
  <c r="Z160" i="2" s="1"/>
  <c r="W160" i="2"/>
  <c r="AA160" i="2"/>
  <c r="L160" i="3"/>
  <c r="L247" i="3" s="1"/>
  <c r="O160" i="4"/>
  <c r="G160" i="3"/>
  <c r="K160" i="4"/>
  <c r="H160" i="3" s="1"/>
  <c r="H247" i="3" s="1"/>
  <c r="O157" i="4"/>
  <c r="L157" i="3"/>
  <c r="L246" i="3" s="1"/>
  <c r="G157" i="3"/>
  <c r="G246" i="3" s="1"/>
  <c r="K157" i="4"/>
  <c r="D246" i="3"/>
  <c r="P157" i="3"/>
  <c r="P246" i="3" s="1"/>
  <c r="U179" i="2"/>
  <c r="W157" i="2"/>
  <c r="AA157" i="2"/>
  <c r="Q145" i="3"/>
  <c r="Q242" i="3" s="1"/>
  <c r="O242" i="3"/>
  <c r="AC151" i="2"/>
  <c r="K151" i="3" s="1"/>
  <c r="K244" i="3" s="1"/>
  <c r="I151" i="3"/>
  <c r="I243" i="3"/>
  <c r="O148" i="3"/>
  <c r="P154" i="3"/>
  <c r="P245" i="3" s="1"/>
  <c r="D245" i="3"/>
  <c r="E154" i="3"/>
  <c r="P160" i="3" l="1"/>
  <c r="P247" i="3" s="1"/>
  <c r="G247" i="3"/>
  <c r="C60" i="5"/>
  <c r="G60" i="5" s="1"/>
  <c r="I60" i="5" s="1"/>
  <c r="K60" i="5" s="1"/>
  <c r="R242" i="3"/>
  <c r="I160" i="3"/>
  <c r="AC160" i="2"/>
  <c r="K160" i="3" s="1"/>
  <c r="K247" i="3" s="1"/>
  <c r="N160" i="3"/>
  <c r="N247" i="3" s="1"/>
  <c r="AC157" i="2"/>
  <c r="K157" i="3" s="1"/>
  <c r="K246" i="3" s="1"/>
  <c r="I157" i="3"/>
  <c r="H157" i="3"/>
  <c r="H246" i="3" s="1"/>
  <c r="K179" i="4"/>
  <c r="N157" i="3"/>
  <c r="N246" i="3" s="1"/>
  <c r="O243" i="3"/>
  <c r="Q148" i="3"/>
  <c r="Q243" i="3" s="1"/>
  <c r="I244" i="3"/>
  <c r="O151" i="3"/>
  <c r="K154" i="3"/>
  <c r="K245" i="3" s="1"/>
  <c r="I154" i="3"/>
  <c r="E245" i="3"/>
  <c r="O160" i="3" l="1"/>
  <c r="Q160" i="3" s="1"/>
  <c r="I247" i="3"/>
  <c r="C61" i="5"/>
  <c r="G61" i="5" s="1"/>
  <c r="I61" i="5" s="1"/>
  <c r="K61" i="5" s="1"/>
  <c r="R243" i="3"/>
  <c r="I246" i="3"/>
  <c r="O157" i="3"/>
  <c r="Q151" i="3"/>
  <c r="Q244" i="3" s="1"/>
  <c r="O244" i="3"/>
  <c r="I245" i="3"/>
  <c r="O154" i="3"/>
  <c r="C62" i="5" l="1"/>
  <c r="G62" i="5" s="1"/>
  <c r="I62" i="5" s="1"/>
  <c r="K62" i="5" s="1"/>
  <c r="R244" i="3"/>
  <c r="O247" i="3"/>
  <c r="O246" i="3"/>
  <c r="Q157" i="3"/>
  <c r="Q246" i="3" s="1"/>
  <c r="Q154" i="3"/>
  <c r="Q245" i="3" s="1"/>
  <c r="O245" i="3"/>
  <c r="C63" i="5" l="1"/>
  <c r="G63" i="5" s="1"/>
  <c r="I63" i="5" s="1"/>
  <c r="K63" i="5" s="1"/>
  <c r="R245" i="3"/>
  <c r="Q247" i="3"/>
  <c r="R248" i="3" s="1"/>
  <c r="R246" i="3"/>
  <c r="C64" i="5"/>
  <c r="G64" i="5" s="1"/>
  <c r="I64" i="5" s="1"/>
  <c r="K64" i="5" s="1"/>
  <c r="R247" i="3" l="1"/>
  <c r="C65" i="5"/>
  <c r="I65" i="5" s="1"/>
  <c r="K65" i="5" s="1"/>
</calcChain>
</file>

<file path=xl/sharedStrings.xml><?xml version="1.0" encoding="utf-8"?>
<sst xmlns="http://schemas.openxmlformats.org/spreadsheetml/2006/main" count="1152" uniqueCount="116">
  <si>
    <t>Verteiler:</t>
  </si>
  <si>
    <t>KWL</t>
  </si>
  <si>
    <t>FUG</t>
  </si>
  <si>
    <t>TFH / HU</t>
  </si>
  <si>
    <t>FUG :</t>
  </si>
  <si>
    <t xml:space="preserve">Fernwärme - Trasselängen </t>
  </si>
  <si>
    <t>Böfingen / Eichenplatz / Eichberg</t>
  </si>
  <si>
    <t>Warmwassernetz   :   Böfingen / Eichenplatz / Eichberg</t>
  </si>
  <si>
    <t>Jahr</t>
  </si>
  <si>
    <t>Böfingen</t>
  </si>
  <si>
    <t>Eichenplatz</t>
  </si>
  <si>
    <t>Eichberg</t>
  </si>
  <si>
    <t>Gesamt</t>
  </si>
  <si>
    <t>Stamltg.</t>
  </si>
  <si>
    <t>HA-Ltg.</t>
  </si>
  <si>
    <t>Zuwachs</t>
  </si>
  <si>
    <t xml:space="preserve"> </t>
  </si>
  <si>
    <t>Abbau</t>
  </si>
  <si>
    <t>Heißwassernetze</t>
  </si>
  <si>
    <t>Warmwassernetze</t>
  </si>
  <si>
    <t>Dampfnetz / Heißwassernetze / Warmwassernetze</t>
  </si>
  <si>
    <t>Dampfnetz</t>
  </si>
  <si>
    <t>FUG-Netze</t>
  </si>
  <si>
    <t>Summe</t>
  </si>
  <si>
    <t>FUG-Netz</t>
  </si>
  <si>
    <t>5 x Betr.-Ing.</t>
  </si>
  <si>
    <t>Science Park 2</t>
  </si>
  <si>
    <t>Heißwassernetze  /  Kältenetze</t>
  </si>
  <si>
    <t>Kältenetz</t>
  </si>
  <si>
    <t>3 x TFH  ( WTHZ-STB, RMI-MIW, PRK )</t>
  </si>
  <si>
    <t>Nahwärmenetze</t>
  </si>
  <si>
    <t>2002/3</t>
  </si>
  <si>
    <t>2003/4</t>
  </si>
  <si>
    <t>2004/5</t>
  </si>
  <si>
    <t>2005/6</t>
  </si>
  <si>
    <t>Trassenlänge</t>
  </si>
  <si>
    <t>Mitarbeiterzahl FWFK</t>
  </si>
  <si>
    <t>m Trasse je Mitarbeiter</t>
  </si>
  <si>
    <t>Kunden je Mitarbeiter</t>
  </si>
  <si>
    <t>Hausstationen</t>
  </si>
  <si>
    <t>Bemerkung</t>
  </si>
  <si>
    <t>(Stelle Dokumentation)</t>
  </si>
  <si>
    <t>Leiter</t>
  </si>
  <si>
    <t>Meister</t>
  </si>
  <si>
    <t>Planung</t>
  </si>
  <si>
    <t>Bau</t>
  </si>
  <si>
    <t>Doku</t>
  </si>
  <si>
    <t>Zeichner</t>
  </si>
  <si>
    <t>Vermessung</t>
  </si>
  <si>
    <t>Netzmonteure</t>
  </si>
  <si>
    <t>Summe:</t>
  </si>
  <si>
    <t>Sekretariat</t>
  </si>
  <si>
    <t>(1/2 stelle Sekr. Weg)</t>
  </si>
  <si>
    <t>Mitarbeiter FWFK</t>
  </si>
  <si>
    <t>(Stelle Servicemeister)</t>
  </si>
  <si>
    <t>m Trasse je Mitarbeiter zuzügl. Stillgl. Trasse            70%</t>
  </si>
  <si>
    <t>Kunden je Mitarbeiter     30%</t>
  </si>
  <si>
    <t>Anteilig         70% Trasse  30% Kunden</t>
  </si>
  <si>
    <t>Service 1999</t>
  </si>
  <si>
    <t>Service 2000</t>
  </si>
  <si>
    <t>Service 2001</t>
  </si>
  <si>
    <t>Service 2002</t>
  </si>
  <si>
    <t>Service 2003</t>
  </si>
  <si>
    <t>Service 2004</t>
  </si>
  <si>
    <t>Service 2005</t>
  </si>
  <si>
    <t>Service 2006</t>
  </si>
  <si>
    <t>Service 2007</t>
  </si>
  <si>
    <t>Service 2008</t>
  </si>
  <si>
    <t>Service 2009</t>
  </si>
  <si>
    <t>Service 2010</t>
  </si>
  <si>
    <t>2005/06</t>
  </si>
  <si>
    <t>2004/05</t>
  </si>
  <si>
    <t>2003/04</t>
  </si>
  <si>
    <t>2002/03</t>
  </si>
  <si>
    <t>2006/7</t>
  </si>
  <si>
    <t>Eselsberg (F5)</t>
  </si>
  <si>
    <t>Stadtnetz (F2)</t>
  </si>
  <si>
    <t>Böfi./Eichenpl./Eichberg (F4)</t>
  </si>
  <si>
    <t>Donautal/Wiblingen (F6)</t>
  </si>
  <si>
    <t>Science Park 2 (F1SBJ07)</t>
  </si>
  <si>
    <t>Wohnpark Römerstraße (F8SBJ09)</t>
  </si>
  <si>
    <t>Kuhberg (F8)</t>
  </si>
  <si>
    <t>2006/07</t>
  </si>
  <si>
    <t>Bauaktivität</t>
  </si>
  <si>
    <t>Gesamtaktivität</t>
  </si>
  <si>
    <t>Neubau</t>
  </si>
  <si>
    <t>Datenquelle für Diagramm</t>
  </si>
  <si>
    <t>2007/08</t>
  </si>
  <si>
    <t>2007/8</t>
  </si>
  <si>
    <t>2008/9</t>
  </si>
  <si>
    <t>2008/09</t>
  </si>
  <si>
    <t>2009/10</t>
  </si>
  <si>
    <t>Kontrollfeld zur Kontrolle ob Werte mit Vermesser übereinstimmen</t>
  </si>
  <si>
    <t>2010/11</t>
  </si>
  <si>
    <t xml:space="preserve">  </t>
  </si>
  <si>
    <t>F1 Uni-Eselsberg</t>
  </si>
  <si>
    <t>F7 Donautal</t>
  </si>
  <si>
    <t>2011/12</t>
  </si>
  <si>
    <t>Service 2011</t>
  </si>
  <si>
    <t>Service 2012</t>
  </si>
  <si>
    <t>Yilmaz</t>
  </si>
  <si>
    <t>Sommer, Gröber faktisch FWFK</t>
  </si>
  <si>
    <t>Vostner, Heinkel, Steinbach weg</t>
  </si>
  <si>
    <t>2012/13</t>
  </si>
  <si>
    <t>Service 2013</t>
  </si>
  <si>
    <t>2013/14</t>
  </si>
  <si>
    <t>Service 2014</t>
  </si>
  <si>
    <t>2014/15</t>
  </si>
  <si>
    <t>Kontrollfeld</t>
  </si>
  <si>
    <t>Service 2015</t>
  </si>
  <si>
    <t>2015/16</t>
  </si>
  <si>
    <t>Service 2016</t>
  </si>
  <si>
    <t>Ruf neu</t>
  </si>
  <si>
    <t>.</t>
  </si>
  <si>
    <t>2016/17</t>
  </si>
  <si>
    <t>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</si>
</sst>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24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6"/>
      <name val="Arial"/>
      <family val="2"/>
    </font>
    <font>
      <b/>
      <sz val="22"/>
      <name val="Arial"/>
      <family val="2"/>
    </font>
    <font>
      <b/>
      <sz val="2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7030A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1" fontId="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164" fontId="0" fillId="0" borderId="0" xfId="0" applyNumberFormat="1"/>
    <xf numFmtId="164" fontId="2" fillId="2" borderId="0" xfId="0" applyNumberFormat="1" applyFont="1" applyFill="1"/>
    <xf numFmtId="164" fontId="3" fillId="0" borderId="0" xfId="0" applyNumberFormat="1" applyFont="1"/>
    <xf numFmtId="1" fontId="2" fillId="0" borderId="0" xfId="0" applyNumberFormat="1" applyFont="1"/>
    <xf numFmtId="164" fontId="2" fillId="0" borderId="0" xfId="0" applyNumberFormat="1" applyFont="1" applyBorder="1"/>
    <xf numFmtId="1" fontId="5" fillId="0" borderId="0" xfId="0" applyNumberFormat="1" applyFont="1"/>
    <xf numFmtId="164" fontId="5" fillId="0" borderId="0" xfId="0" applyNumberFormat="1" applyFont="1"/>
    <xf numFmtId="1" fontId="0" fillId="0" borderId="0" xfId="0" applyNumberFormat="1"/>
    <xf numFmtId="164" fontId="6" fillId="0" borderId="0" xfId="0" applyNumberFormat="1" applyFont="1"/>
    <xf numFmtId="164" fontId="7" fillId="0" borderId="0" xfId="0" applyNumberFormat="1" applyFont="1"/>
    <xf numFmtId="1" fontId="0" fillId="0" borderId="1" xfId="0" applyNumberFormat="1" applyBorder="1"/>
    <xf numFmtId="164" fontId="2" fillId="0" borderId="2" xfId="0" applyNumberFormat="1" applyFont="1" applyBorder="1"/>
    <xf numFmtId="164" fontId="4" fillId="0" borderId="3" xfId="0" applyNumberFormat="1" applyFont="1" applyBorder="1" applyAlignment="1">
      <alignment horizontal="centerContinuous"/>
    </xf>
    <xf numFmtId="164" fontId="2" fillId="0" borderId="4" xfId="0" applyNumberFormat="1" applyFont="1" applyBorder="1" applyAlignment="1">
      <alignment horizontal="centerContinuous"/>
    </xf>
    <xf numFmtId="164" fontId="0" fillId="0" borderId="5" xfId="0" applyNumberFormat="1" applyBorder="1" applyAlignment="1">
      <alignment horizontal="centerContinuous"/>
    </xf>
    <xf numFmtId="164" fontId="2" fillId="2" borderId="4" xfId="0" applyNumberFormat="1" applyFont="1" applyFill="1" applyBorder="1" applyAlignment="1">
      <alignment horizontal="centerContinuous"/>
    </xf>
    <xf numFmtId="164" fontId="2" fillId="2" borderId="6" xfId="0" applyNumberFormat="1" applyFont="1" applyFill="1" applyBorder="1" applyAlignment="1">
      <alignment horizontal="centerContinuous"/>
    </xf>
    <xf numFmtId="1" fontId="1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164" fontId="1" fillId="0" borderId="3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64" fontId="1" fillId="0" borderId="9" xfId="0" applyNumberFormat="1" applyFont="1" applyBorder="1" applyAlignment="1">
      <alignment horizontal="centerContinuous"/>
    </xf>
    <xf numFmtId="164" fontId="0" fillId="0" borderId="10" xfId="0" applyNumberFormat="1" applyBorder="1" applyAlignment="1">
      <alignment horizontal="centerContinuous"/>
    </xf>
    <xf numFmtId="164" fontId="1" fillId="0" borderId="6" xfId="0" applyNumberFormat="1" applyFont="1" applyBorder="1" applyAlignment="1">
      <alignment horizontal="centerContinuous"/>
    </xf>
    <xf numFmtId="164" fontId="1" fillId="2" borderId="3" xfId="0" applyNumberFormat="1" applyFont="1" applyFill="1" applyBorder="1" applyAlignment="1">
      <alignment horizontal="centerContinuous"/>
    </xf>
    <xf numFmtId="164" fontId="1" fillId="2" borderId="4" xfId="0" applyNumberFormat="1" applyFont="1" applyFill="1" applyBorder="1" applyAlignment="1">
      <alignment horizontal="centerContinuous"/>
    </xf>
    <xf numFmtId="164" fontId="8" fillId="2" borderId="6" xfId="0" applyNumberFormat="1" applyFont="1" applyFill="1" applyBorder="1" applyAlignment="1">
      <alignment horizontal="centerContinuous"/>
    </xf>
    <xf numFmtId="1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164" fontId="8" fillId="2" borderId="17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12" xfId="0" applyNumberFormat="1" applyFont="1" applyBorder="1"/>
    <xf numFmtId="164" fontId="9" fillId="0" borderId="18" xfId="0" applyNumberFormat="1" applyFont="1" applyBorder="1"/>
    <xf numFmtId="164" fontId="9" fillId="0" borderId="19" xfId="0" applyNumberFormat="1" applyFont="1" applyBorder="1"/>
    <xf numFmtId="1" fontId="2" fillId="0" borderId="20" xfId="0" applyNumberFormat="1" applyFont="1" applyBorder="1" applyAlignment="1">
      <alignment horizontal="center"/>
    </xf>
    <xf numFmtId="164" fontId="9" fillId="0" borderId="21" xfId="0" applyNumberFormat="1" applyFont="1" applyBorder="1"/>
    <xf numFmtId="1" fontId="2" fillId="0" borderId="0" xfId="0" applyNumberFormat="1" applyFont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164" fontId="10" fillId="0" borderId="0" xfId="0" applyNumberFormat="1" applyFont="1"/>
    <xf numFmtId="1" fontId="10" fillId="0" borderId="0" xfId="0" applyNumberFormat="1" applyFont="1" applyAlignment="1">
      <alignment horizontal="left"/>
    </xf>
    <xf numFmtId="164" fontId="2" fillId="0" borderId="0" xfId="0" applyNumberFormat="1" applyFont="1" applyAlignment="1"/>
    <xf numFmtId="1" fontId="11" fillId="0" borderId="1" xfId="0" applyNumberFormat="1" applyFont="1" applyBorder="1"/>
    <xf numFmtId="164" fontId="11" fillId="0" borderId="2" xfId="0" applyNumberFormat="1" applyFont="1" applyBorder="1"/>
    <xf numFmtId="164" fontId="11" fillId="0" borderId="4" xfId="0" applyNumberFormat="1" applyFont="1" applyBorder="1" applyAlignment="1">
      <alignment horizontal="centerContinuous"/>
    </xf>
    <xf numFmtId="164" fontId="11" fillId="0" borderId="6" xfId="0" applyNumberFormat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Continuous"/>
    </xf>
    <xf numFmtId="164" fontId="11" fillId="0" borderId="0" xfId="0" applyNumberFormat="1" applyFont="1"/>
    <xf numFmtId="1" fontId="10" fillId="0" borderId="20" xfId="0" applyNumberFormat="1" applyFont="1" applyBorder="1" applyAlignment="1">
      <alignment horizontal="center"/>
    </xf>
    <xf numFmtId="164" fontId="12" fillId="0" borderId="8" xfId="0" applyNumberFormat="1" applyFont="1" applyBorder="1"/>
    <xf numFmtId="164" fontId="10" fillId="0" borderId="23" xfId="0" applyNumberFormat="1" applyFont="1" applyBorder="1" applyAlignment="1">
      <alignment horizontal="centerContinuous"/>
    </xf>
    <xf numFmtId="164" fontId="10" fillId="0" borderId="3" xfId="0" applyNumberFormat="1" applyFont="1" applyBorder="1" applyAlignment="1">
      <alignment horizontal="centerContinuous"/>
    </xf>
    <xf numFmtId="164" fontId="10" fillId="0" borderId="4" xfId="0" applyNumberFormat="1" applyFont="1" applyBorder="1" applyAlignment="1">
      <alignment horizontal="centerContinuous"/>
    </xf>
    <xf numFmtId="164" fontId="10" fillId="0" borderId="6" xfId="0" applyNumberFormat="1" applyFont="1" applyBorder="1" applyAlignment="1">
      <alignment horizontal="centerContinuous"/>
    </xf>
    <xf numFmtId="164" fontId="10" fillId="0" borderId="24" xfId="0" applyNumberFormat="1" applyFont="1" applyBorder="1" applyAlignment="1">
      <alignment horizontal="centerContinuous"/>
    </xf>
    <xf numFmtId="164" fontId="12" fillId="0" borderId="0" xfId="0" applyNumberFormat="1" applyFont="1"/>
    <xf numFmtId="1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4" fillId="0" borderId="4" xfId="0" applyNumberFormat="1" applyFont="1" applyBorder="1" applyAlignment="1">
      <alignment horizontal="centerContinuous"/>
    </xf>
    <xf numFmtId="1" fontId="13" fillId="0" borderId="26" xfId="0" applyNumberFormat="1" applyFont="1" applyBorder="1" applyAlignment="1">
      <alignment horizontal="center"/>
    </xf>
    <xf numFmtId="164" fontId="2" fillId="0" borderId="18" xfId="0" applyNumberFormat="1" applyFont="1" applyBorder="1"/>
    <xf numFmtId="164" fontId="2" fillId="0" borderId="27" xfId="0" applyNumberFormat="1" applyFont="1" applyBorder="1"/>
    <xf numFmtId="164" fontId="2" fillId="0" borderId="28" xfId="0" applyNumberFormat="1" applyFont="1" applyBorder="1"/>
    <xf numFmtId="164" fontId="2" fillId="0" borderId="29" xfId="0" applyNumberFormat="1" applyFont="1" applyBorder="1"/>
    <xf numFmtId="164" fontId="2" fillId="0" borderId="20" xfId="0" applyNumberFormat="1" applyFont="1" applyBorder="1"/>
    <xf numFmtId="164" fontId="1" fillId="2" borderId="30" xfId="0" applyNumberFormat="1" applyFont="1" applyFill="1" applyBorder="1"/>
    <xf numFmtId="164" fontId="1" fillId="2" borderId="27" xfId="0" applyNumberFormat="1" applyFont="1" applyFill="1" applyBorder="1"/>
    <xf numFmtId="164" fontId="2" fillId="2" borderId="31" xfId="0" applyNumberFormat="1" applyFont="1" applyFill="1" applyBorder="1"/>
    <xf numFmtId="1" fontId="13" fillId="0" borderId="22" xfId="0" applyNumberFormat="1" applyFont="1" applyBorder="1" applyAlignment="1">
      <alignment horizontal="center"/>
    </xf>
    <xf numFmtId="164" fontId="2" fillId="0" borderId="19" xfId="0" applyNumberFormat="1" applyFont="1" applyBorder="1"/>
    <xf numFmtId="164" fontId="2" fillId="0" borderId="32" xfId="0" applyNumberFormat="1" applyFont="1" applyBorder="1"/>
    <xf numFmtId="164" fontId="2" fillId="0" borderId="33" xfId="0" applyNumberFormat="1" applyFont="1" applyBorder="1"/>
    <xf numFmtId="164" fontId="2" fillId="0" borderId="34" xfId="0" applyNumberFormat="1" applyFont="1" applyBorder="1"/>
    <xf numFmtId="164" fontId="1" fillId="2" borderId="7" xfId="0" applyNumberFormat="1" applyFont="1" applyFill="1" applyBorder="1"/>
    <xf numFmtId="164" fontId="1" fillId="2" borderId="35" xfId="0" applyNumberFormat="1" applyFont="1" applyFill="1" applyBorder="1"/>
    <xf numFmtId="164" fontId="2" fillId="2" borderId="36" xfId="0" applyNumberFormat="1" applyFont="1" applyFill="1" applyBorder="1"/>
    <xf numFmtId="164" fontId="2" fillId="0" borderId="21" xfId="0" applyNumberFormat="1" applyFont="1" applyBorder="1"/>
    <xf numFmtId="164" fontId="2" fillId="2" borderId="28" xfId="0" applyNumberFormat="1" applyFont="1" applyFill="1" applyBorder="1"/>
    <xf numFmtId="164" fontId="2" fillId="2" borderId="27" xfId="0" applyNumberFormat="1" applyFont="1" applyFill="1" applyBorder="1"/>
    <xf numFmtId="164" fontId="2" fillId="2" borderId="18" xfId="0" applyNumberFormat="1" applyFont="1" applyFill="1" applyBorder="1"/>
    <xf numFmtId="164" fontId="2" fillId="2" borderId="34" xfId="0" applyNumberFormat="1" applyFont="1" applyFill="1" applyBorder="1"/>
    <xf numFmtId="164" fontId="2" fillId="2" borderId="33" xfId="0" applyNumberFormat="1" applyFont="1" applyFill="1" applyBorder="1"/>
    <xf numFmtId="164" fontId="2" fillId="2" borderId="21" xfId="0" applyNumberFormat="1" applyFont="1" applyFill="1" applyBorder="1"/>
    <xf numFmtId="164" fontId="2" fillId="2" borderId="19" xfId="0" applyNumberFormat="1" applyFont="1" applyFill="1" applyBorder="1"/>
    <xf numFmtId="164" fontId="2" fillId="0" borderId="37" xfId="0" applyNumberFormat="1" applyFont="1" applyBorder="1"/>
    <xf numFmtId="164" fontId="2" fillId="0" borderId="38" xfId="0" applyNumberFormat="1" applyFont="1" applyBorder="1"/>
    <xf numFmtId="164" fontId="2" fillId="2" borderId="22" xfId="0" applyNumberFormat="1" applyFont="1" applyFill="1" applyBorder="1"/>
    <xf numFmtId="164" fontId="2" fillId="2" borderId="39" xfId="0" applyNumberFormat="1" applyFont="1" applyFill="1" applyBorder="1"/>
    <xf numFmtId="164" fontId="2" fillId="2" borderId="40" xfId="0" applyNumberFormat="1" applyFont="1" applyFill="1" applyBorder="1"/>
    <xf numFmtId="164" fontId="2" fillId="0" borderId="39" xfId="0" applyNumberFormat="1" applyFont="1" applyBorder="1"/>
    <xf numFmtId="164" fontId="2" fillId="0" borderId="40" xfId="0" applyNumberFormat="1" applyFont="1" applyBorder="1"/>
    <xf numFmtId="164" fontId="2" fillId="0" borderId="41" xfId="0" applyNumberFormat="1" applyFont="1" applyBorder="1"/>
    <xf numFmtId="1" fontId="13" fillId="0" borderId="20" xfId="0" applyNumberFormat="1" applyFont="1" applyBorder="1" applyAlignment="1">
      <alignment horizontal="center"/>
    </xf>
    <xf numFmtId="164" fontId="2" fillId="0" borderId="42" xfId="0" applyNumberFormat="1" applyFont="1" applyBorder="1"/>
    <xf numFmtId="164" fontId="2" fillId="0" borderId="43" xfId="0" applyNumberFormat="1" applyFont="1" applyBorder="1"/>
    <xf numFmtId="164" fontId="2" fillId="0" borderId="44" xfId="0" applyNumberFormat="1" applyFont="1" applyBorder="1"/>
    <xf numFmtId="164" fontId="2" fillId="2" borderId="44" xfId="0" applyNumberFormat="1" applyFont="1" applyFill="1" applyBorder="1"/>
    <xf numFmtId="164" fontId="2" fillId="2" borderId="43" xfId="0" applyNumberFormat="1" applyFont="1" applyFill="1" applyBorder="1"/>
    <xf numFmtId="1" fontId="1" fillId="0" borderId="20" xfId="0" applyNumberFormat="1" applyFont="1" applyBorder="1" applyAlignment="1">
      <alignment horizontal="center"/>
    </xf>
    <xf numFmtId="164" fontId="1" fillId="0" borderId="0" xfId="0" applyNumberFormat="1" applyFont="1"/>
    <xf numFmtId="164" fontId="3" fillId="0" borderId="23" xfId="0" applyNumberFormat="1" applyFont="1" applyBorder="1" applyAlignment="1">
      <alignment horizontal="centerContinuous"/>
    </xf>
    <xf numFmtId="164" fontId="3" fillId="0" borderId="3" xfId="0" applyNumberFormat="1" applyFont="1" applyBorder="1" applyAlignment="1">
      <alignment horizontal="centerContinuous"/>
    </xf>
    <xf numFmtId="1" fontId="4" fillId="0" borderId="20" xfId="0" applyNumberFormat="1" applyFont="1" applyBorder="1" applyAlignment="1">
      <alignment horizontal="center"/>
    </xf>
    <xf numFmtId="164" fontId="13" fillId="0" borderId="8" xfId="0" applyNumberFormat="1" applyFont="1" applyBorder="1"/>
    <xf numFmtId="164" fontId="13" fillId="0" borderId="0" xfId="0" applyNumberFormat="1" applyFont="1"/>
    <xf numFmtId="1" fontId="14" fillId="0" borderId="11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164" fontId="15" fillId="0" borderId="11" xfId="0" applyNumberFormat="1" applyFont="1" applyBorder="1" applyAlignment="1">
      <alignment horizontal="center"/>
    </xf>
    <xf numFmtId="164" fontId="15" fillId="0" borderId="13" xfId="0" applyNumberFormat="1" applyFont="1" applyBorder="1" applyAlignment="1">
      <alignment horizontal="center"/>
    </xf>
    <xf numFmtId="164" fontId="15" fillId="3" borderId="11" xfId="0" applyNumberFormat="1" applyFont="1" applyFill="1" applyBorder="1" applyAlignment="1">
      <alignment horizontal="center"/>
    </xf>
    <xf numFmtId="164" fontId="15" fillId="3" borderId="13" xfId="0" applyNumberFormat="1" applyFont="1" applyFill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164" fontId="1" fillId="0" borderId="3" xfId="0" applyNumberFormat="1" applyFont="1" applyBorder="1" applyAlignment="1"/>
    <xf numFmtId="164" fontId="1" fillId="3" borderId="3" xfId="0" applyNumberFormat="1" applyFont="1" applyFill="1" applyBorder="1" applyAlignment="1"/>
    <xf numFmtId="164" fontId="1" fillId="3" borderId="4" xfId="0" applyNumberFormat="1" applyFont="1" applyFill="1" applyBorder="1" applyAlignment="1">
      <alignment horizontal="centerContinuous"/>
    </xf>
    <xf numFmtId="164" fontId="1" fillId="3" borderId="6" xfId="0" applyNumberFormat="1" applyFont="1" applyFill="1" applyBorder="1" applyAlignment="1">
      <alignment horizontal="centerContinuous"/>
    </xf>
    <xf numFmtId="1" fontId="9" fillId="0" borderId="26" xfId="0" applyNumberFormat="1" applyFont="1" applyBorder="1" applyAlignment="1">
      <alignment horizontal="center"/>
    </xf>
    <xf numFmtId="1" fontId="9" fillId="0" borderId="20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10" fillId="3" borderId="3" xfId="0" applyNumberFormat="1" applyFont="1" applyFill="1" applyBorder="1" applyAlignment="1">
      <alignment horizontal="centerContinuous"/>
    </xf>
    <xf numFmtId="164" fontId="10" fillId="3" borderId="4" xfId="0" applyNumberFormat="1" applyFont="1" applyFill="1" applyBorder="1" applyAlignment="1">
      <alignment horizontal="centerContinuous"/>
    </xf>
    <xf numFmtId="164" fontId="1" fillId="3" borderId="3" xfId="0" applyNumberFormat="1" applyFont="1" applyFill="1" applyBorder="1" applyAlignment="1">
      <alignment horizontal="centerContinuous"/>
    </xf>
    <xf numFmtId="164" fontId="2" fillId="0" borderId="8" xfId="0" applyNumberFormat="1" applyFont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8" fillId="3" borderId="13" xfId="0" applyNumberFormat="1" applyFont="1" applyFill="1" applyBorder="1" applyAlignment="1">
      <alignment horizontal="center"/>
    </xf>
    <xf numFmtId="164" fontId="8" fillId="3" borderId="12" xfId="0" applyNumberFormat="1" applyFont="1" applyFill="1" applyBorder="1" applyAlignment="1">
      <alignment horizontal="center"/>
    </xf>
    <xf numFmtId="1" fontId="1" fillId="0" borderId="11" xfId="0" applyNumberFormat="1" applyFont="1" applyBorder="1" applyAlignment="1"/>
    <xf numFmtId="164" fontId="1" fillId="3" borderId="6" xfId="0" applyNumberFormat="1" applyFont="1" applyFill="1" applyBorder="1" applyAlignment="1"/>
    <xf numFmtId="164" fontId="0" fillId="0" borderId="45" xfId="0" applyNumberFormat="1" applyBorder="1"/>
    <xf numFmtId="164" fontId="17" fillId="0" borderId="0" xfId="0" applyNumberFormat="1" applyFont="1"/>
    <xf numFmtId="1" fontId="16" fillId="0" borderId="46" xfId="0" applyNumberFormat="1" applyFont="1" applyBorder="1" applyAlignment="1">
      <alignment horizontal="center"/>
    </xf>
    <xf numFmtId="164" fontId="16" fillId="0" borderId="47" xfId="0" applyNumberFormat="1" applyFont="1" applyBorder="1"/>
    <xf numFmtId="164" fontId="16" fillId="0" borderId="43" xfId="0" applyNumberFormat="1" applyFont="1" applyBorder="1"/>
    <xf numFmtId="164" fontId="16" fillId="0" borderId="21" xfId="0" applyNumberFormat="1" applyFont="1" applyBorder="1"/>
    <xf numFmtId="164" fontId="16" fillId="0" borderId="44" xfId="0" applyNumberFormat="1" applyFont="1" applyBorder="1"/>
    <xf numFmtId="164" fontId="18" fillId="2" borderId="48" xfId="0" applyNumberFormat="1" applyFont="1" applyFill="1" applyBorder="1"/>
    <xf numFmtId="164" fontId="18" fillId="2" borderId="43" xfId="0" applyNumberFormat="1" applyFont="1" applyFill="1" applyBorder="1"/>
    <xf numFmtId="164" fontId="16" fillId="2" borderId="49" xfId="0" applyNumberFormat="1" applyFont="1" applyFill="1" applyBorder="1"/>
    <xf numFmtId="1" fontId="16" fillId="0" borderId="44" xfId="0" applyNumberFormat="1" applyFont="1" applyBorder="1" applyAlignment="1">
      <alignment horizontal="center"/>
    </xf>
    <xf numFmtId="164" fontId="16" fillId="2" borderId="44" xfId="0" applyNumberFormat="1" applyFont="1" applyFill="1" applyBorder="1"/>
    <xf numFmtId="164" fontId="16" fillId="2" borderId="43" xfId="0" applyNumberFormat="1" applyFont="1" applyFill="1" applyBorder="1"/>
    <xf numFmtId="164" fontId="16" fillId="2" borderId="21" xfId="0" applyNumberFormat="1" applyFont="1" applyFill="1" applyBorder="1"/>
    <xf numFmtId="164" fontId="2" fillId="0" borderId="50" xfId="0" applyNumberFormat="1" applyFont="1" applyBorder="1"/>
    <xf numFmtId="164" fontId="2" fillId="0" borderId="51" xfId="0" applyNumberFormat="1" applyFont="1" applyBorder="1"/>
    <xf numFmtId="164" fontId="2" fillId="0" borderId="52" xfId="0" applyNumberFormat="1" applyFont="1" applyBorder="1"/>
    <xf numFmtId="164" fontId="16" fillId="0" borderId="53" xfId="0" applyNumberFormat="1" applyFont="1" applyBorder="1"/>
    <xf numFmtId="164" fontId="2" fillId="0" borderId="53" xfId="0" applyNumberFormat="1" applyFont="1" applyBorder="1"/>
    <xf numFmtId="164" fontId="10" fillId="4" borderId="3" xfId="0" applyNumberFormat="1" applyFont="1" applyFill="1" applyBorder="1" applyAlignment="1">
      <alignment horizontal="centerContinuous"/>
    </xf>
    <xf numFmtId="164" fontId="10" fillId="4" borderId="4" xfId="0" applyNumberFormat="1" applyFont="1" applyFill="1" applyBorder="1" applyAlignment="1">
      <alignment horizontal="centerContinuous"/>
    </xf>
    <xf numFmtId="164" fontId="10" fillId="4" borderId="6" xfId="0" applyNumberFormat="1" applyFont="1" applyFill="1" applyBorder="1" applyAlignment="1">
      <alignment horizontal="centerContinuous"/>
    </xf>
    <xf numFmtId="164" fontId="4" fillId="4" borderId="11" xfId="0" applyNumberFormat="1" applyFont="1" applyFill="1" applyBorder="1" applyAlignment="1">
      <alignment horizontal="center"/>
    </xf>
    <xf numFmtId="164" fontId="4" fillId="4" borderId="13" xfId="0" applyNumberFormat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164" fontId="2" fillId="4" borderId="28" xfId="0" applyNumberFormat="1" applyFont="1" applyFill="1" applyBorder="1"/>
    <xf numFmtId="164" fontId="2" fillId="4" borderId="57" xfId="0" applyNumberFormat="1" applyFont="1" applyFill="1" applyBorder="1"/>
    <xf numFmtId="164" fontId="2" fillId="4" borderId="21" xfId="0" applyNumberFormat="1" applyFont="1" applyFill="1" applyBorder="1"/>
    <xf numFmtId="164" fontId="2" fillId="4" borderId="34" xfId="0" applyNumberFormat="1" applyFont="1" applyFill="1" applyBorder="1"/>
    <xf numFmtId="164" fontId="2" fillId="4" borderId="33" xfId="0" applyNumberFormat="1" applyFont="1" applyFill="1" applyBorder="1"/>
    <xf numFmtId="164" fontId="2" fillId="4" borderId="19" xfId="0" applyNumberFormat="1" applyFont="1" applyFill="1" applyBorder="1"/>
    <xf numFmtId="164" fontId="2" fillId="4" borderId="26" xfId="0" applyNumberFormat="1" applyFont="1" applyFill="1" applyBorder="1"/>
    <xf numFmtId="164" fontId="2" fillId="4" borderId="47" xfId="0" applyNumberFormat="1" applyFont="1" applyFill="1" applyBorder="1"/>
    <xf numFmtId="164" fontId="2" fillId="4" borderId="54" xfId="0" applyNumberFormat="1" applyFont="1" applyFill="1" applyBorder="1"/>
    <xf numFmtId="164" fontId="2" fillId="4" borderId="55" xfId="0" applyNumberFormat="1" applyFont="1" applyFill="1" applyBorder="1"/>
    <xf numFmtId="164" fontId="2" fillId="4" borderId="56" xfId="0" applyNumberFormat="1" applyFont="1" applyFill="1" applyBorder="1"/>
    <xf numFmtId="164" fontId="1" fillId="4" borderId="3" xfId="0" applyNumberFormat="1" applyFont="1" applyFill="1" applyBorder="1" applyAlignment="1">
      <alignment horizontal="centerContinuous"/>
    </xf>
    <xf numFmtId="164" fontId="1" fillId="4" borderId="4" xfId="0" applyNumberFormat="1" applyFont="1" applyFill="1" applyBorder="1" applyAlignment="1">
      <alignment horizontal="centerContinuous"/>
    </xf>
    <xf numFmtId="164" fontId="8" fillId="4" borderId="6" xfId="0" applyNumberFormat="1" applyFont="1" applyFill="1" applyBorder="1" applyAlignment="1">
      <alignment horizontal="centerContinuous"/>
    </xf>
    <xf numFmtId="164" fontId="8" fillId="4" borderId="11" xfId="0" applyNumberFormat="1" applyFont="1" applyFill="1" applyBorder="1" applyAlignment="1">
      <alignment horizontal="center"/>
    </xf>
    <xf numFmtId="164" fontId="8" fillId="4" borderId="13" xfId="0" applyNumberFormat="1" applyFont="1" applyFill="1" applyBorder="1" applyAlignment="1">
      <alignment horizontal="center"/>
    </xf>
    <xf numFmtId="164" fontId="8" fillId="4" borderId="17" xfId="0" applyNumberFormat="1" applyFont="1" applyFill="1" applyBorder="1" applyAlignment="1">
      <alignment horizontal="center"/>
    </xf>
    <xf numFmtId="164" fontId="4" fillId="0" borderId="58" xfId="0" applyNumberFormat="1" applyFont="1" applyBorder="1" applyAlignment="1">
      <alignment horizontal="center"/>
    </xf>
    <xf numFmtId="164" fontId="11" fillId="0" borderId="59" xfId="0" applyNumberFormat="1" applyFont="1" applyBorder="1"/>
    <xf numFmtId="164" fontId="12" fillId="0" borderId="37" xfId="0" applyNumberFormat="1" applyFont="1" applyBorder="1"/>
    <xf numFmtId="164" fontId="13" fillId="0" borderId="58" xfId="0" applyNumberFormat="1" applyFont="1" applyBorder="1" applyAlignment="1">
      <alignment horizontal="center"/>
    </xf>
    <xf numFmtId="164" fontId="2" fillId="2" borderId="54" xfId="0" applyNumberFormat="1" applyFont="1" applyFill="1" applyBorder="1"/>
    <xf numFmtId="164" fontId="2" fillId="2" borderId="55" xfId="0" applyNumberFormat="1" applyFont="1" applyFill="1" applyBorder="1"/>
    <xf numFmtId="164" fontId="2" fillId="2" borderId="56" xfId="0" applyNumberFormat="1" applyFont="1" applyFill="1" applyBorder="1"/>
    <xf numFmtId="164" fontId="2" fillId="3" borderId="0" xfId="0" applyNumberFormat="1" applyFont="1" applyFill="1"/>
    <xf numFmtId="164" fontId="10" fillId="3" borderId="0" xfId="0" applyNumberFormat="1" applyFont="1" applyFill="1"/>
    <xf numFmtId="164" fontId="2" fillId="3" borderId="0" xfId="0" applyNumberFormat="1" applyFont="1" applyFill="1" applyBorder="1"/>
    <xf numFmtId="164" fontId="0" fillId="3" borderId="0" xfId="0" applyNumberFormat="1" applyFill="1"/>
    <xf numFmtId="164" fontId="15" fillId="0" borderId="58" xfId="0" applyNumberFormat="1" applyFont="1" applyBorder="1" applyAlignment="1">
      <alignment horizontal="center"/>
    </xf>
    <xf numFmtId="164" fontId="8" fillId="0" borderId="58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5" fillId="3" borderId="58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Continuous"/>
    </xf>
    <xf numFmtId="164" fontId="8" fillId="3" borderId="58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/>
    <xf numFmtId="164" fontId="4" fillId="4" borderId="3" xfId="0" applyNumberFormat="1" applyFont="1" applyFill="1" applyBorder="1" applyAlignment="1">
      <alignment horizontal="centerContinuous"/>
    </xf>
    <xf numFmtId="164" fontId="4" fillId="4" borderId="4" xfId="0" applyNumberFormat="1" applyFont="1" applyFill="1" applyBorder="1" applyAlignment="1">
      <alignment horizontal="centerContinuous"/>
    </xf>
    <xf numFmtId="164" fontId="4" fillId="4" borderId="6" xfId="0" applyNumberFormat="1" applyFont="1" applyFill="1" applyBorder="1" applyAlignment="1">
      <alignment horizontal="centerContinuous"/>
    </xf>
    <xf numFmtId="164" fontId="15" fillId="4" borderId="11" xfId="0" applyNumberFormat="1" applyFont="1" applyFill="1" applyBorder="1" applyAlignment="1">
      <alignment horizontal="center"/>
    </xf>
    <xf numFmtId="164" fontId="15" fillId="4" borderId="13" xfId="0" applyNumberFormat="1" applyFont="1" applyFill="1" applyBorder="1" applyAlignment="1">
      <alignment horizontal="center"/>
    </xf>
    <xf numFmtId="164" fontId="15" fillId="4" borderId="12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Continuous"/>
    </xf>
    <xf numFmtId="164" fontId="3" fillId="4" borderId="4" xfId="0" applyNumberFormat="1" applyFont="1" applyFill="1" applyBorder="1" applyAlignment="1">
      <alignment horizontal="centerContinuous"/>
    </xf>
    <xf numFmtId="164" fontId="3" fillId="4" borderId="6" xfId="0" applyNumberFormat="1" applyFont="1" applyFill="1" applyBorder="1" applyAlignment="1">
      <alignment horizontal="centerContinuous"/>
    </xf>
    <xf numFmtId="164" fontId="16" fillId="0" borderId="20" xfId="0" applyNumberFormat="1" applyFont="1" applyBorder="1"/>
    <xf numFmtId="164" fontId="16" fillId="0" borderId="27" xfId="0" applyNumberFormat="1" applyFont="1" applyBorder="1"/>
    <xf numFmtId="164" fontId="16" fillId="0" borderId="50" xfId="0" applyNumberFormat="1" applyFont="1" applyBorder="1"/>
    <xf numFmtId="164" fontId="16" fillId="3" borderId="26" xfId="0" applyNumberFormat="1" applyFont="1" applyFill="1" applyBorder="1"/>
    <xf numFmtId="164" fontId="16" fillId="3" borderId="57" xfId="0" applyNumberFormat="1" applyFont="1" applyFill="1" applyBorder="1"/>
    <xf numFmtId="164" fontId="16" fillId="3" borderId="60" xfId="0" applyNumberFormat="1" applyFont="1" applyFill="1" applyBorder="1"/>
    <xf numFmtId="164" fontId="16" fillId="3" borderId="28" xfId="0" applyNumberFormat="1" applyFont="1" applyFill="1" applyBorder="1"/>
    <xf numFmtId="164" fontId="16" fillId="3" borderId="53" xfId="0" applyNumberFormat="1" applyFont="1" applyFill="1" applyBorder="1"/>
    <xf numFmtId="164" fontId="16" fillId="4" borderId="28" xfId="0" applyNumberFormat="1" applyFont="1" applyFill="1" applyBorder="1"/>
    <xf numFmtId="164" fontId="16" fillId="4" borderId="27" xfId="0" applyNumberFormat="1" applyFont="1" applyFill="1" applyBorder="1"/>
    <xf numFmtId="164" fontId="18" fillId="4" borderId="18" xfId="0" applyNumberFormat="1" applyFont="1" applyFill="1" applyBorder="1"/>
    <xf numFmtId="164" fontId="16" fillId="0" borderId="34" xfId="0" applyNumberFormat="1" applyFont="1" applyBorder="1"/>
    <xf numFmtId="164" fontId="16" fillId="0" borderId="33" xfId="0" applyNumberFormat="1" applyFont="1" applyBorder="1"/>
    <xf numFmtId="164" fontId="16" fillId="0" borderId="51" xfId="0" applyNumberFormat="1" applyFont="1" applyBorder="1"/>
    <xf numFmtId="164" fontId="16" fillId="3" borderId="34" xfId="0" applyNumberFormat="1" applyFont="1" applyFill="1" applyBorder="1"/>
    <xf numFmtId="164" fontId="16" fillId="3" borderId="33" xfId="0" applyNumberFormat="1" applyFont="1" applyFill="1" applyBorder="1"/>
    <xf numFmtId="164" fontId="16" fillId="3" borderId="51" xfId="0" applyNumberFormat="1" applyFont="1" applyFill="1" applyBorder="1"/>
    <xf numFmtId="164" fontId="16" fillId="4" borderId="44" xfId="0" applyNumberFormat="1" applyFont="1" applyFill="1" applyBorder="1"/>
    <xf numFmtId="164" fontId="16" fillId="4" borderId="43" xfId="0" applyNumberFormat="1" applyFont="1" applyFill="1" applyBorder="1"/>
    <xf numFmtId="164" fontId="18" fillId="4" borderId="19" xfId="0" applyNumberFormat="1" applyFont="1" applyFill="1" applyBorder="1"/>
    <xf numFmtId="164" fontId="16" fillId="0" borderId="28" xfId="0" applyNumberFormat="1" applyFont="1" applyBorder="1"/>
    <xf numFmtId="164" fontId="16" fillId="3" borderId="61" xfId="0" applyNumberFormat="1" applyFont="1" applyFill="1" applyBorder="1"/>
    <xf numFmtId="164" fontId="16" fillId="4" borderId="34" xfId="0" applyNumberFormat="1" applyFont="1" applyFill="1" applyBorder="1"/>
    <xf numFmtId="164" fontId="16" fillId="4" borderId="33" xfId="0" applyNumberFormat="1" applyFont="1" applyFill="1" applyBorder="1"/>
    <xf numFmtId="164" fontId="16" fillId="3" borderId="54" xfId="0" applyNumberFormat="1" applyFont="1" applyFill="1" applyBorder="1"/>
    <xf numFmtId="164" fontId="16" fillId="3" borderId="55" xfId="0" applyNumberFormat="1" applyFont="1" applyFill="1" applyBorder="1"/>
    <xf numFmtId="164" fontId="18" fillId="4" borderId="21" xfId="0" applyNumberFormat="1" applyFont="1" applyFill="1" applyBorder="1"/>
    <xf numFmtId="1" fontId="16" fillId="0" borderId="44" xfId="0" applyNumberFormat="1" applyFont="1" applyBorder="1" applyAlignment="1"/>
    <xf numFmtId="164" fontId="16" fillId="3" borderId="44" xfId="0" applyNumberFormat="1" applyFont="1" applyFill="1" applyBorder="1"/>
    <xf numFmtId="164" fontId="16" fillId="3" borderId="43" xfId="0" applyNumberFormat="1" applyFont="1" applyFill="1" applyBorder="1"/>
    <xf numFmtId="164" fontId="18" fillId="3" borderId="21" xfId="0" applyNumberFormat="1" applyFont="1" applyFill="1" applyBorder="1" applyAlignment="1"/>
    <xf numFmtId="1" fontId="16" fillId="0" borderId="54" xfId="0" applyNumberFormat="1" applyFont="1" applyBorder="1" applyAlignment="1"/>
    <xf numFmtId="164" fontId="16" fillId="0" borderId="56" xfId="0" applyNumberFormat="1" applyFont="1" applyBorder="1"/>
    <xf numFmtId="164" fontId="16" fillId="0" borderId="54" xfId="0" applyNumberFormat="1" applyFont="1" applyBorder="1"/>
    <xf numFmtId="164" fontId="16" fillId="0" borderId="55" xfId="0" applyNumberFormat="1" applyFont="1" applyBorder="1"/>
    <xf numFmtId="164" fontId="16" fillId="0" borderId="60" xfId="0" applyNumberFormat="1" applyFont="1" applyBorder="1"/>
    <xf numFmtId="164" fontId="18" fillId="3" borderId="56" xfId="0" applyNumberFormat="1" applyFont="1" applyFill="1" applyBorder="1" applyAlignment="1"/>
    <xf numFmtId="1" fontId="16" fillId="0" borderId="44" xfId="0" applyNumberFormat="1" applyFont="1" applyBorder="1" applyAlignment="1">
      <alignment horizontal="right"/>
    </xf>
    <xf numFmtId="164" fontId="18" fillId="3" borderId="21" xfId="0" applyNumberFormat="1" applyFont="1" applyFill="1" applyBorder="1"/>
    <xf numFmtId="164" fontId="18" fillId="0" borderId="0" xfId="0" applyNumberFormat="1" applyFont="1" applyBorder="1"/>
    <xf numFmtId="1" fontId="16" fillId="0" borderId="26" xfId="0" applyNumberFormat="1" applyFont="1" applyBorder="1" applyAlignment="1">
      <alignment horizontal="center"/>
    </xf>
    <xf numFmtId="164" fontId="16" fillId="0" borderId="18" xfId="0" applyNumberFormat="1" applyFont="1" applyBorder="1"/>
    <xf numFmtId="164" fontId="18" fillId="0" borderId="28" xfId="0" applyNumberFormat="1" applyFont="1" applyBorder="1"/>
    <xf numFmtId="164" fontId="18" fillId="0" borderId="27" xfId="0" applyNumberFormat="1" applyFont="1" applyBorder="1"/>
    <xf numFmtId="164" fontId="18" fillId="0" borderId="62" xfId="0" applyNumberFormat="1" applyFont="1" applyBorder="1"/>
    <xf numFmtId="164" fontId="18" fillId="0" borderId="63" xfId="0" applyNumberFormat="1" applyFont="1" applyBorder="1"/>
    <xf numFmtId="164" fontId="18" fillId="0" borderId="18" xfId="0" applyNumberFormat="1" applyFont="1" applyBorder="1"/>
    <xf numFmtId="164" fontId="18" fillId="4" borderId="30" xfId="0" applyNumberFormat="1" applyFont="1" applyFill="1" applyBorder="1"/>
    <xf numFmtId="164" fontId="18" fillId="4" borderId="27" xfId="0" applyNumberFormat="1" applyFont="1" applyFill="1" applyBorder="1"/>
    <xf numFmtId="164" fontId="16" fillId="4" borderId="31" xfId="0" applyNumberFormat="1" applyFont="1" applyFill="1" applyBorder="1"/>
    <xf numFmtId="1" fontId="16" fillId="0" borderId="22" xfId="0" applyNumberFormat="1" applyFont="1" applyBorder="1" applyAlignment="1">
      <alignment horizontal="center"/>
    </xf>
    <xf numFmtId="164" fontId="16" fillId="0" borderId="19" xfId="0" applyNumberFormat="1" applyFont="1" applyBorder="1"/>
    <xf numFmtId="164" fontId="18" fillId="0" borderId="20" xfId="0" applyNumberFormat="1" applyFont="1" applyBorder="1"/>
    <xf numFmtId="164" fontId="18" fillId="0" borderId="35" xfId="0" applyNumberFormat="1" applyFont="1" applyBorder="1"/>
    <xf numFmtId="164" fontId="18" fillId="0" borderId="64" xfId="0" applyNumberFormat="1" applyFont="1" applyBorder="1"/>
    <xf numFmtId="164" fontId="18" fillId="0" borderId="8" xfId="0" applyNumberFormat="1" applyFont="1" applyBorder="1"/>
    <xf numFmtId="164" fontId="18" fillId="4" borderId="7" xfId="0" applyNumberFormat="1" applyFont="1" applyFill="1" applyBorder="1"/>
    <xf numFmtId="164" fontId="18" fillId="4" borderId="35" xfId="0" applyNumberFormat="1" applyFont="1" applyFill="1" applyBorder="1"/>
    <xf numFmtId="164" fontId="16" fillId="4" borderId="36" xfId="0" applyNumberFormat="1" applyFont="1" applyFill="1" applyBorder="1"/>
    <xf numFmtId="164" fontId="16" fillId="4" borderId="7" xfId="0" applyNumberFormat="1" applyFont="1" applyFill="1" applyBorder="1"/>
    <xf numFmtId="164" fontId="16" fillId="0" borderId="62" xfId="0" applyNumberFormat="1" applyFont="1" applyBorder="1"/>
    <xf numFmtId="164" fontId="16" fillId="0" borderId="38" xfId="0" applyNumberFormat="1" applyFont="1" applyBorder="1"/>
    <xf numFmtId="164" fontId="16" fillId="4" borderId="18" xfId="0" applyNumberFormat="1" applyFont="1" applyFill="1" applyBorder="1"/>
    <xf numFmtId="164" fontId="16" fillId="0" borderId="65" xfId="0" applyNumberFormat="1" applyFont="1" applyBorder="1"/>
    <xf numFmtId="164" fontId="16" fillId="4" borderId="21" xfId="0" applyNumberFormat="1" applyFont="1" applyFill="1" applyBorder="1"/>
    <xf numFmtId="164" fontId="16" fillId="0" borderId="66" xfId="0" applyNumberFormat="1" applyFont="1" applyBorder="1"/>
    <xf numFmtId="164" fontId="16" fillId="4" borderId="19" xfId="0" applyNumberFormat="1" applyFont="1" applyFill="1" applyBorder="1"/>
    <xf numFmtId="1" fontId="16" fillId="0" borderId="28" xfId="0" applyNumberFormat="1" applyFont="1" applyBorder="1" applyAlignment="1">
      <alignment horizontal="center"/>
    </xf>
    <xf numFmtId="164" fontId="16" fillId="0" borderId="40" xfId="0" applyNumberFormat="1" applyFont="1" applyBorder="1"/>
    <xf numFmtId="164" fontId="16" fillId="0" borderId="22" xfId="0" applyNumberFormat="1" applyFont="1" applyBorder="1"/>
    <xf numFmtId="164" fontId="16" fillId="0" borderId="39" xfId="0" applyNumberFormat="1" applyFont="1" applyBorder="1"/>
    <xf numFmtId="164" fontId="16" fillId="0" borderId="67" xfId="0" applyNumberFormat="1" applyFont="1" applyBorder="1"/>
    <xf numFmtId="164" fontId="16" fillId="4" borderId="22" xfId="0" applyNumberFormat="1" applyFont="1" applyFill="1" applyBorder="1"/>
    <xf numFmtId="164" fontId="16" fillId="4" borderId="39" xfId="0" applyNumberFormat="1" applyFont="1" applyFill="1" applyBorder="1"/>
    <xf numFmtId="164" fontId="16" fillId="4" borderId="47" xfId="0" applyNumberFormat="1" applyFont="1" applyFill="1" applyBorder="1"/>
    <xf numFmtId="164" fontId="16" fillId="0" borderId="26" xfId="0" applyNumberFormat="1" applyFont="1" applyBorder="1"/>
    <xf numFmtId="164" fontId="16" fillId="0" borderId="57" xfId="0" applyNumberFormat="1" applyFont="1" applyBorder="1"/>
    <xf numFmtId="164" fontId="16" fillId="0" borderId="68" xfId="0" applyNumberFormat="1" applyFont="1" applyBorder="1"/>
    <xf numFmtId="164" fontId="16" fillId="4" borderId="26" xfId="0" applyNumberFormat="1" applyFont="1" applyFill="1" applyBorder="1"/>
    <xf numFmtId="164" fontId="16" fillId="4" borderId="57" xfId="0" applyNumberFormat="1" applyFont="1" applyFill="1" applyBorder="1"/>
    <xf numFmtId="164" fontId="16" fillId="4" borderId="38" xfId="0" applyNumberFormat="1" applyFont="1" applyFill="1" applyBorder="1"/>
    <xf numFmtId="1" fontId="16" fillId="0" borderId="34" xfId="0" applyNumberFormat="1" applyFont="1" applyBorder="1" applyAlignment="1">
      <alignment horizontal="center"/>
    </xf>
    <xf numFmtId="1" fontId="16" fillId="0" borderId="20" xfId="0" applyNumberFormat="1" applyFont="1" applyBorder="1" applyAlignment="1">
      <alignment horizontal="center"/>
    </xf>
    <xf numFmtId="164" fontId="18" fillId="0" borderId="44" xfId="0" applyNumberFormat="1" applyFont="1" applyBorder="1"/>
    <xf numFmtId="164" fontId="18" fillId="0" borderId="43" xfId="0" applyNumberFormat="1" applyFont="1" applyBorder="1"/>
    <xf numFmtId="164" fontId="18" fillId="0" borderId="66" xfId="0" applyNumberFormat="1" applyFont="1" applyBorder="1"/>
    <xf numFmtId="164" fontId="18" fillId="0" borderId="45" xfId="0" applyNumberFormat="1" applyFont="1" applyBorder="1"/>
    <xf numFmtId="164" fontId="18" fillId="0" borderId="21" xfId="0" applyNumberFormat="1" applyFont="1" applyBorder="1"/>
    <xf numFmtId="164" fontId="16" fillId="0" borderId="46" xfId="0" applyNumberFormat="1" applyFont="1" applyBorder="1"/>
    <xf numFmtId="164" fontId="16" fillId="0" borderId="69" xfId="0" applyNumberFormat="1" applyFont="1" applyBorder="1"/>
    <xf numFmtId="164" fontId="16" fillId="0" borderId="70" xfId="0" applyNumberFormat="1" applyFont="1" applyBorder="1"/>
    <xf numFmtId="164" fontId="16" fillId="2" borderId="46" xfId="0" applyNumberFormat="1" applyFont="1" applyFill="1" applyBorder="1"/>
    <xf numFmtId="164" fontId="16" fillId="2" borderId="69" xfId="0" applyNumberFormat="1" applyFont="1" applyFill="1" applyBorder="1"/>
    <xf numFmtId="164" fontId="16" fillId="2" borderId="47" xfId="0" applyNumberFormat="1" applyFont="1" applyFill="1" applyBorder="1"/>
    <xf numFmtId="164" fontId="3" fillId="0" borderId="24" xfId="0" applyNumberFormat="1" applyFont="1" applyBorder="1" applyAlignment="1">
      <alignment horizontal="left"/>
    </xf>
    <xf numFmtId="164" fontId="16" fillId="4" borderId="46" xfId="0" applyNumberFormat="1" applyFont="1" applyFill="1" applyBorder="1"/>
    <xf numFmtId="164" fontId="16" fillId="4" borderId="69" xfId="0" applyNumberFormat="1" applyFont="1" applyFill="1" applyBorder="1"/>
    <xf numFmtId="164" fontId="2" fillId="0" borderId="46" xfId="0" applyNumberFormat="1" applyFont="1" applyBorder="1"/>
    <xf numFmtId="164" fontId="2" fillId="0" borderId="69" xfId="0" applyNumberFormat="1" applyFont="1" applyBorder="1"/>
    <xf numFmtId="164" fontId="2" fillId="0" borderId="47" xfId="0" applyNumberFormat="1" applyFont="1" applyBorder="1"/>
    <xf numFmtId="164" fontId="2" fillId="0" borderId="61" xfId="0" applyNumberFormat="1" applyFont="1" applyBorder="1"/>
    <xf numFmtId="164" fontId="2" fillId="4" borderId="20" xfId="0" applyNumberFormat="1" applyFont="1" applyFill="1" applyBorder="1"/>
    <xf numFmtId="164" fontId="2" fillId="4" borderId="35" xfId="0" applyNumberFormat="1" applyFont="1" applyFill="1" applyBorder="1"/>
    <xf numFmtId="164" fontId="2" fillId="4" borderId="8" xfId="0" applyNumberFormat="1" applyFont="1" applyFill="1" applyBorder="1"/>
    <xf numFmtId="1" fontId="13" fillId="0" borderId="22" xfId="0" quotePrefix="1" applyNumberFormat="1" applyFont="1" applyBorder="1" applyAlignment="1">
      <alignment horizontal="center"/>
    </xf>
    <xf numFmtId="1" fontId="9" fillId="0" borderId="22" xfId="0" quotePrefix="1" applyNumberFormat="1" applyFont="1" applyBorder="1" applyAlignment="1">
      <alignment horizontal="center"/>
    </xf>
    <xf numFmtId="1" fontId="16" fillId="0" borderId="22" xfId="0" quotePrefix="1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20" fillId="0" borderId="0" xfId="0" applyFont="1"/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 wrapText="1"/>
    </xf>
    <xf numFmtId="1" fontId="14" fillId="0" borderId="0" xfId="0" applyNumberFormat="1" applyFont="1"/>
    <xf numFmtId="1" fontId="14" fillId="0" borderId="0" xfId="0" applyNumberFormat="1" applyFont="1" applyAlignment="1">
      <alignment wrapText="1"/>
    </xf>
    <xf numFmtId="1" fontId="16" fillId="0" borderId="44" xfId="0" quotePrefix="1" applyNumberFormat="1" applyFont="1" applyBorder="1" applyAlignment="1">
      <alignment horizontal="right"/>
    </xf>
    <xf numFmtId="164" fontId="2" fillId="0" borderId="71" xfId="0" applyNumberFormat="1" applyFont="1" applyBorder="1"/>
    <xf numFmtId="164" fontId="2" fillId="0" borderId="36" xfId="0" applyNumberFormat="1" applyFont="1" applyBorder="1"/>
    <xf numFmtId="164" fontId="2" fillId="2" borderId="0" xfId="0" applyNumberFormat="1" applyFont="1" applyFill="1" applyBorder="1"/>
    <xf numFmtId="164" fontId="2" fillId="4" borderId="0" xfId="0" applyNumberFormat="1" applyFont="1" applyFill="1" applyBorder="1"/>
    <xf numFmtId="164" fontId="2" fillId="4" borderId="36" xfId="0" applyNumberFormat="1" applyFont="1" applyFill="1" applyBorder="1"/>
    <xf numFmtId="164" fontId="2" fillId="4" borderId="72" xfId="0" applyNumberFormat="1" applyFont="1" applyFill="1" applyBorder="1"/>
    <xf numFmtId="164" fontId="2" fillId="4" borderId="73" xfId="0" applyNumberFormat="1" applyFont="1" applyFill="1" applyBorder="1"/>
    <xf numFmtId="0" fontId="0" fillId="0" borderId="0" xfId="0" applyNumberFormat="1"/>
    <xf numFmtId="0" fontId="11" fillId="0" borderId="0" xfId="0" applyNumberFormat="1" applyFont="1"/>
    <xf numFmtId="0" fontId="13" fillId="0" borderId="0" xfId="0" applyNumberFormat="1" applyFont="1"/>
    <xf numFmtId="0" fontId="14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45" xfId="0" applyNumberFormat="1" applyBorder="1"/>
    <xf numFmtId="165" fontId="0" fillId="0" borderId="0" xfId="0" applyNumberFormat="1"/>
    <xf numFmtId="165" fontId="11" fillId="0" borderId="0" xfId="0" applyNumberFormat="1" applyFont="1"/>
    <xf numFmtId="165" fontId="13" fillId="0" borderId="0" xfId="0" applyNumberFormat="1" applyFont="1"/>
    <xf numFmtId="165" fontId="1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45" xfId="0" applyNumberFormat="1" applyBorder="1"/>
    <xf numFmtId="164" fontId="0" fillId="5" borderId="0" xfId="0" applyNumberFormat="1" applyFill="1"/>
    <xf numFmtId="165" fontId="0" fillId="5" borderId="0" xfId="0" applyNumberFormat="1" applyFill="1"/>
    <xf numFmtId="1" fontId="0" fillId="5" borderId="0" xfId="0" applyNumberFormat="1" applyFill="1"/>
    <xf numFmtId="1" fontId="0" fillId="0" borderId="0" xfId="0" quotePrefix="1" applyNumberFormat="1" applyAlignment="1">
      <alignment horizontal="left"/>
    </xf>
    <xf numFmtId="164" fontId="2" fillId="6" borderId="8" xfId="0" applyNumberFormat="1" applyFont="1" applyFill="1" applyBorder="1"/>
    <xf numFmtId="164" fontId="2" fillId="6" borderId="71" xfId="0" applyNumberFormat="1" applyFont="1" applyFill="1" applyBorder="1"/>
    <xf numFmtId="164" fontId="2" fillId="6" borderId="0" xfId="0" applyNumberFormat="1" applyFont="1" applyFill="1" applyBorder="1"/>
    <xf numFmtId="164" fontId="2" fillId="6" borderId="36" xfId="0" applyNumberFormat="1" applyFont="1" applyFill="1" applyBorder="1"/>
    <xf numFmtId="164" fontId="2" fillId="6" borderId="0" xfId="0" applyNumberFormat="1" applyFont="1" applyFill="1"/>
    <xf numFmtId="0" fontId="0" fillId="6" borderId="0" xfId="0" applyFill="1"/>
    <xf numFmtId="1" fontId="2" fillId="0" borderId="44" xfId="0" quotePrefix="1" applyNumberFormat="1" applyFont="1" applyBorder="1" applyAlignment="1">
      <alignment horizontal="right"/>
    </xf>
    <xf numFmtId="164" fontId="18" fillId="0" borderId="0" xfId="0" applyNumberFormat="1" applyFont="1" applyAlignment="1">
      <alignment horizontal="center"/>
    </xf>
    <xf numFmtId="1" fontId="21" fillId="7" borderId="0" xfId="0" applyNumberFormat="1" applyFont="1" applyFill="1" applyBorder="1" applyAlignment="1">
      <alignment horizontal="left"/>
    </xf>
    <xf numFmtId="164" fontId="22" fillId="7" borderId="0" xfId="0" applyNumberFormat="1" applyFont="1" applyFill="1" applyBorder="1"/>
    <xf numFmtId="164" fontId="23" fillId="7" borderId="0" xfId="0" applyNumberFormat="1" applyFont="1" applyFill="1" applyBorder="1"/>
    <xf numFmtId="1" fontId="2" fillId="6" borderId="26" xfId="0" applyNumberFormat="1" applyFont="1" applyFill="1" applyBorder="1" applyAlignment="1">
      <alignment horizontal="center" vertical="top" wrapText="1"/>
    </xf>
    <xf numFmtId="1" fontId="2" fillId="6" borderId="20" xfId="0" applyNumberFormat="1" applyFont="1" applyFill="1" applyBorder="1" applyAlignment="1">
      <alignment horizontal="center" vertical="top" wrapText="1"/>
    </xf>
    <xf numFmtId="164" fontId="10" fillId="0" borderId="3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" fontId="9" fillId="6" borderId="26" xfId="0" applyNumberFormat="1" applyFont="1" applyFill="1" applyBorder="1" applyAlignment="1">
      <alignment horizontal="center" vertical="top" wrapText="1"/>
    </xf>
    <xf numFmtId="1" fontId="9" fillId="6" borderId="20" xfId="0" applyNumberFormat="1" applyFont="1" applyFill="1" applyBorder="1" applyAlignment="1">
      <alignment horizontal="center" vertical="top" wrapText="1"/>
    </xf>
    <xf numFmtId="164" fontId="19" fillId="0" borderId="3" xfId="0" applyNumberFormat="1" applyFont="1" applyBorder="1" applyAlignment="1">
      <alignment horizontal="center"/>
    </xf>
    <xf numFmtId="164" fontId="19" fillId="0" borderId="4" xfId="0" applyNumberFormat="1" applyFont="1" applyBorder="1" applyAlignment="1">
      <alignment horizontal="center"/>
    </xf>
    <xf numFmtId="164" fontId="19" fillId="0" borderId="6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theme" Target="theme/theme1.xml"/><Relationship Id="rId5" Type="http://schemas.openxmlformats.org/officeDocument/2006/relationships/chartsheet" Target="chartsheets/sheet2.xml"/><Relationship Id="rId10" Type="http://schemas.openxmlformats.org/officeDocument/2006/relationships/worksheet" Target="worksheets/sheet5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5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Entwicklung der Trassenlängen </a:t>
            </a:r>
          </a:p>
          <a:p>
            <a:pPr>
              <a:defRPr sz="2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Stand 30.09.2018: 171.406 m  </a:t>
            </a:r>
          </a:p>
        </c:rich>
      </c:tx>
      <c:layout>
        <c:manualLayout>
          <c:xMode val="edge"/>
          <c:yMode val="edge"/>
          <c:x val="0.23055028462998103"/>
          <c:y val="2.8571428571428571E-3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46869070208728"/>
          <c:y val="0.20142857142857143"/>
          <c:w val="0.85199240986717273"/>
          <c:h val="0.6071428571428571"/>
        </c:manualLayout>
      </c:layout>
      <c:barChart>
        <c:barDir val="col"/>
        <c:grouping val="stacked"/>
        <c:varyColors val="0"/>
        <c:ser>
          <c:idx val="0"/>
          <c:order val="0"/>
          <c:tx>
            <c:v>Dampf</c:v>
          </c:tx>
          <c:spPr>
            <a:solidFill>
              <a:srgbClr val="FF00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'FUG-Gesamt'!$A$185:$A$253</c:f>
              <c:strCach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2002/03</c:v>
                </c:pt>
                <c:pt idx="54">
                  <c:v>2003/04</c:v>
                </c:pt>
                <c:pt idx="55">
                  <c:v>2004/05</c:v>
                </c:pt>
                <c:pt idx="56">
                  <c:v>2005/06</c:v>
                </c:pt>
                <c:pt idx="57">
                  <c:v>2006/07</c:v>
                </c:pt>
                <c:pt idx="58">
                  <c:v>2007/08</c:v>
                </c:pt>
                <c:pt idx="59">
                  <c:v>2008/09</c:v>
                </c:pt>
                <c:pt idx="60">
                  <c:v>2009/10</c:v>
                </c:pt>
                <c:pt idx="61">
                  <c:v>2010/11</c:v>
                </c:pt>
                <c:pt idx="62">
                  <c:v>2011/12</c:v>
                </c:pt>
                <c:pt idx="63">
                  <c:v>2012/13</c:v>
                </c:pt>
                <c:pt idx="64">
                  <c:v>2013/14</c:v>
                </c:pt>
                <c:pt idx="65">
                  <c:v>2014/15</c:v>
                </c:pt>
                <c:pt idx="66">
                  <c:v>2015/16</c:v>
                </c:pt>
                <c:pt idx="67">
                  <c:v>2016/17</c:v>
                </c:pt>
                <c:pt idx="68">
                  <c:v>2017/18</c:v>
                </c:pt>
              </c:strCache>
            </c:strRef>
          </c:cat>
          <c:val>
            <c:numRef>
              <c:f>'FUG-Gesamt'!$E$185:$E$253</c:f>
              <c:numCache>
                <c:formatCode>#,##0.00_ ;[Red]\-#,##0.00\ </c:formatCode>
                <c:ptCount val="69"/>
                <c:pt idx="0">
                  <c:v>918</c:v>
                </c:pt>
                <c:pt idx="1">
                  <c:v>1835</c:v>
                </c:pt>
                <c:pt idx="2">
                  <c:v>2093</c:v>
                </c:pt>
                <c:pt idx="3">
                  <c:v>6979.5</c:v>
                </c:pt>
                <c:pt idx="4">
                  <c:v>8552.26</c:v>
                </c:pt>
                <c:pt idx="5">
                  <c:v>12350.26</c:v>
                </c:pt>
                <c:pt idx="6">
                  <c:v>15200.26</c:v>
                </c:pt>
                <c:pt idx="7">
                  <c:v>18366.45</c:v>
                </c:pt>
                <c:pt idx="8">
                  <c:v>21104.9</c:v>
                </c:pt>
                <c:pt idx="9">
                  <c:v>22759.75</c:v>
                </c:pt>
                <c:pt idx="10">
                  <c:v>25386.07</c:v>
                </c:pt>
                <c:pt idx="11">
                  <c:v>27822.57</c:v>
                </c:pt>
                <c:pt idx="12">
                  <c:v>31675.119999999999</c:v>
                </c:pt>
                <c:pt idx="13">
                  <c:v>32839.69</c:v>
                </c:pt>
                <c:pt idx="14">
                  <c:v>35093.919999999998</c:v>
                </c:pt>
                <c:pt idx="15">
                  <c:v>36960.629999999997</c:v>
                </c:pt>
                <c:pt idx="16">
                  <c:v>37925.699999999997</c:v>
                </c:pt>
                <c:pt idx="17">
                  <c:v>38255.050000000003</c:v>
                </c:pt>
                <c:pt idx="18">
                  <c:v>38956.519999999997</c:v>
                </c:pt>
                <c:pt idx="19">
                  <c:v>39433.47</c:v>
                </c:pt>
                <c:pt idx="20">
                  <c:v>39891.97</c:v>
                </c:pt>
                <c:pt idx="21">
                  <c:v>40979.620000000003</c:v>
                </c:pt>
                <c:pt idx="22">
                  <c:v>41454.36</c:v>
                </c:pt>
                <c:pt idx="23">
                  <c:v>42910.96</c:v>
                </c:pt>
                <c:pt idx="24">
                  <c:v>43804.41</c:v>
                </c:pt>
                <c:pt idx="25">
                  <c:v>44050.61</c:v>
                </c:pt>
                <c:pt idx="26">
                  <c:v>44924.21</c:v>
                </c:pt>
                <c:pt idx="27">
                  <c:v>45285.31</c:v>
                </c:pt>
                <c:pt idx="28">
                  <c:v>45488.86</c:v>
                </c:pt>
                <c:pt idx="29">
                  <c:v>45952.76</c:v>
                </c:pt>
                <c:pt idx="30">
                  <c:v>46637.96</c:v>
                </c:pt>
                <c:pt idx="31">
                  <c:v>47578.26</c:v>
                </c:pt>
                <c:pt idx="32">
                  <c:v>48313.21</c:v>
                </c:pt>
                <c:pt idx="33">
                  <c:v>49169.96</c:v>
                </c:pt>
                <c:pt idx="34">
                  <c:v>49979.46</c:v>
                </c:pt>
                <c:pt idx="35">
                  <c:v>50882.46</c:v>
                </c:pt>
                <c:pt idx="36">
                  <c:v>50972.81</c:v>
                </c:pt>
                <c:pt idx="37">
                  <c:v>51429.41</c:v>
                </c:pt>
                <c:pt idx="38">
                  <c:v>51706.36</c:v>
                </c:pt>
                <c:pt idx="39">
                  <c:v>52277.31</c:v>
                </c:pt>
                <c:pt idx="40">
                  <c:v>52260.46</c:v>
                </c:pt>
                <c:pt idx="41">
                  <c:v>52656.959999999999</c:v>
                </c:pt>
                <c:pt idx="42">
                  <c:v>53118.76</c:v>
                </c:pt>
                <c:pt idx="43">
                  <c:v>53655.51</c:v>
                </c:pt>
                <c:pt idx="44">
                  <c:v>53727.86</c:v>
                </c:pt>
                <c:pt idx="45">
                  <c:v>54037.46</c:v>
                </c:pt>
                <c:pt idx="46">
                  <c:v>54358.66</c:v>
                </c:pt>
                <c:pt idx="47">
                  <c:v>54354.22</c:v>
                </c:pt>
                <c:pt idx="48">
                  <c:v>54453.26</c:v>
                </c:pt>
                <c:pt idx="49">
                  <c:v>54633.04</c:v>
                </c:pt>
                <c:pt idx="50">
                  <c:v>54127.35</c:v>
                </c:pt>
                <c:pt idx="51">
                  <c:v>54235.34</c:v>
                </c:pt>
                <c:pt idx="52">
                  <c:v>54311.48</c:v>
                </c:pt>
                <c:pt idx="53">
                  <c:v>54509.67</c:v>
                </c:pt>
                <c:pt idx="54">
                  <c:v>54884.04</c:v>
                </c:pt>
                <c:pt idx="55">
                  <c:v>54534.94</c:v>
                </c:pt>
                <c:pt idx="56">
                  <c:v>53727.829999999994</c:v>
                </c:pt>
                <c:pt idx="57">
                  <c:v>49371.659999999996</c:v>
                </c:pt>
                <c:pt idx="58">
                  <c:v>48242.469999999994</c:v>
                </c:pt>
                <c:pt idx="59">
                  <c:v>46835.57</c:v>
                </c:pt>
                <c:pt idx="60">
                  <c:v>46217.69</c:v>
                </c:pt>
                <c:pt idx="61">
                  <c:v>46161.45</c:v>
                </c:pt>
                <c:pt idx="62">
                  <c:v>46364.81</c:v>
                </c:pt>
                <c:pt idx="63">
                  <c:v>46411.09</c:v>
                </c:pt>
                <c:pt idx="64">
                  <c:v>46955.849999999991</c:v>
                </c:pt>
                <c:pt idx="65">
                  <c:v>47241.249999999993</c:v>
                </c:pt>
                <c:pt idx="66">
                  <c:v>46795.319999999992</c:v>
                </c:pt>
                <c:pt idx="67">
                  <c:v>47032.179999999993</c:v>
                </c:pt>
                <c:pt idx="68">
                  <c:v>46665.339999999989</c:v>
                </c:pt>
              </c:numCache>
            </c:numRef>
          </c:val>
        </c:ser>
        <c:ser>
          <c:idx val="1"/>
          <c:order val="1"/>
          <c:tx>
            <c:v>Warmwasser</c:v>
          </c:tx>
          <c:spPr>
            <a:solidFill>
              <a:srgbClr val="FFFF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'FUG-Gesamt'!$A$185:$A$253</c:f>
              <c:strCach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2002/03</c:v>
                </c:pt>
                <c:pt idx="54">
                  <c:v>2003/04</c:v>
                </c:pt>
                <c:pt idx="55">
                  <c:v>2004/05</c:v>
                </c:pt>
                <c:pt idx="56">
                  <c:v>2005/06</c:v>
                </c:pt>
                <c:pt idx="57">
                  <c:v>2006/07</c:v>
                </c:pt>
                <c:pt idx="58">
                  <c:v>2007/08</c:v>
                </c:pt>
                <c:pt idx="59">
                  <c:v>2008/09</c:v>
                </c:pt>
                <c:pt idx="60">
                  <c:v>2009/10</c:v>
                </c:pt>
                <c:pt idx="61">
                  <c:v>2010/11</c:v>
                </c:pt>
                <c:pt idx="62">
                  <c:v>2011/12</c:v>
                </c:pt>
                <c:pt idx="63">
                  <c:v>2012/13</c:v>
                </c:pt>
                <c:pt idx="64">
                  <c:v>2013/14</c:v>
                </c:pt>
                <c:pt idx="65">
                  <c:v>2014/15</c:v>
                </c:pt>
                <c:pt idx="66">
                  <c:v>2015/16</c:v>
                </c:pt>
                <c:pt idx="67">
                  <c:v>2016/17</c:v>
                </c:pt>
                <c:pt idx="68">
                  <c:v>2017/18</c:v>
                </c:pt>
              </c:strCache>
            </c:strRef>
          </c:cat>
          <c:val>
            <c:numRef>
              <c:f>'FUG-Gesamt'!$K$185:$K$253</c:f>
              <c:numCache>
                <c:formatCode>#,##0.00_ ;[Red]\-#,##0.00\ 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1992.41</c:v>
                </c:pt>
                <c:pt idx="15">
                  <c:v>5810.46</c:v>
                </c:pt>
                <c:pt idx="16">
                  <c:v>10121.06</c:v>
                </c:pt>
                <c:pt idx="17">
                  <c:v>12156.16</c:v>
                </c:pt>
                <c:pt idx="18">
                  <c:v>13922.79</c:v>
                </c:pt>
                <c:pt idx="19">
                  <c:v>15571.49</c:v>
                </c:pt>
                <c:pt idx="20">
                  <c:v>16706.490000000002</c:v>
                </c:pt>
                <c:pt idx="21">
                  <c:v>19217.84</c:v>
                </c:pt>
                <c:pt idx="22">
                  <c:v>22705.69</c:v>
                </c:pt>
                <c:pt idx="23">
                  <c:v>24520.59</c:v>
                </c:pt>
                <c:pt idx="24">
                  <c:v>24880.04</c:v>
                </c:pt>
                <c:pt idx="25">
                  <c:v>26529.89</c:v>
                </c:pt>
                <c:pt idx="26">
                  <c:v>27246.09</c:v>
                </c:pt>
                <c:pt idx="27">
                  <c:v>28257.439999999999</c:v>
                </c:pt>
                <c:pt idx="28">
                  <c:v>30698.76</c:v>
                </c:pt>
                <c:pt idx="29">
                  <c:v>32313.360000000001</c:v>
                </c:pt>
                <c:pt idx="30">
                  <c:v>35585.910000000003</c:v>
                </c:pt>
                <c:pt idx="31">
                  <c:v>36813.96</c:v>
                </c:pt>
                <c:pt idx="32">
                  <c:v>38263.11</c:v>
                </c:pt>
                <c:pt idx="33">
                  <c:v>38895.410000000003</c:v>
                </c:pt>
                <c:pt idx="34">
                  <c:v>39120.71</c:v>
                </c:pt>
                <c:pt idx="35">
                  <c:v>39403.46</c:v>
                </c:pt>
                <c:pt idx="36">
                  <c:v>39992.31</c:v>
                </c:pt>
                <c:pt idx="37">
                  <c:v>41117.61</c:v>
                </c:pt>
                <c:pt idx="38">
                  <c:v>41210.61</c:v>
                </c:pt>
                <c:pt idx="39">
                  <c:v>41351.46</c:v>
                </c:pt>
                <c:pt idx="40">
                  <c:v>41436.160000000003</c:v>
                </c:pt>
                <c:pt idx="41">
                  <c:v>41715.11</c:v>
                </c:pt>
                <c:pt idx="42">
                  <c:v>43680.41</c:v>
                </c:pt>
                <c:pt idx="43">
                  <c:v>46067.71</c:v>
                </c:pt>
                <c:pt idx="44">
                  <c:v>46337.4</c:v>
                </c:pt>
                <c:pt idx="45">
                  <c:v>47298.559999999998</c:v>
                </c:pt>
                <c:pt idx="46">
                  <c:v>49743.13</c:v>
                </c:pt>
                <c:pt idx="47">
                  <c:v>51627.85</c:v>
                </c:pt>
                <c:pt idx="48">
                  <c:v>54087.88</c:v>
                </c:pt>
                <c:pt idx="49">
                  <c:v>56783.9</c:v>
                </c:pt>
                <c:pt idx="50">
                  <c:v>59790.86</c:v>
                </c:pt>
                <c:pt idx="51">
                  <c:v>61131.47</c:v>
                </c:pt>
                <c:pt idx="52">
                  <c:v>62921.63</c:v>
                </c:pt>
                <c:pt idx="53">
                  <c:v>63730.94</c:v>
                </c:pt>
                <c:pt idx="54">
                  <c:v>65244.35</c:v>
                </c:pt>
                <c:pt idx="55">
                  <c:v>66348.38</c:v>
                </c:pt>
                <c:pt idx="56">
                  <c:v>67370.73000000001</c:v>
                </c:pt>
                <c:pt idx="57">
                  <c:v>77245.060000000012</c:v>
                </c:pt>
                <c:pt idx="58">
                  <c:v>80632.450000000012</c:v>
                </c:pt>
                <c:pt idx="59">
                  <c:v>84178.020000000019</c:v>
                </c:pt>
                <c:pt idx="60">
                  <c:v>87718.38</c:v>
                </c:pt>
                <c:pt idx="61">
                  <c:v>90158.62000000001</c:v>
                </c:pt>
                <c:pt idx="62">
                  <c:v>93046.580000000016</c:v>
                </c:pt>
                <c:pt idx="63">
                  <c:v>95561.860000000015</c:v>
                </c:pt>
                <c:pt idx="64">
                  <c:v>97759.64</c:v>
                </c:pt>
                <c:pt idx="65">
                  <c:v>99034.63</c:v>
                </c:pt>
                <c:pt idx="66">
                  <c:v>101076.71</c:v>
                </c:pt>
                <c:pt idx="67">
                  <c:v>103051.28</c:v>
                </c:pt>
                <c:pt idx="68">
                  <c:v>104830.29000000001</c:v>
                </c:pt>
              </c:numCache>
            </c:numRef>
          </c:val>
        </c:ser>
        <c:ser>
          <c:idx val="2"/>
          <c:order val="2"/>
          <c:tx>
            <c:v>Heisswasser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'FUG-Gesamt'!$A$185:$A$253</c:f>
              <c:strCach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2002/03</c:v>
                </c:pt>
                <c:pt idx="54">
                  <c:v>2003/04</c:v>
                </c:pt>
                <c:pt idx="55">
                  <c:v>2004/05</c:v>
                </c:pt>
                <c:pt idx="56">
                  <c:v>2005/06</c:v>
                </c:pt>
                <c:pt idx="57">
                  <c:v>2006/07</c:v>
                </c:pt>
                <c:pt idx="58">
                  <c:v>2007/08</c:v>
                </c:pt>
                <c:pt idx="59">
                  <c:v>2008/09</c:v>
                </c:pt>
                <c:pt idx="60">
                  <c:v>2009/10</c:v>
                </c:pt>
                <c:pt idx="61">
                  <c:v>2010/11</c:v>
                </c:pt>
                <c:pt idx="62">
                  <c:v>2011/12</c:v>
                </c:pt>
                <c:pt idx="63">
                  <c:v>2012/13</c:v>
                </c:pt>
                <c:pt idx="64">
                  <c:v>2013/14</c:v>
                </c:pt>
                <c:pt idx="65">
                  <c:v>2014/15</c:v>
                </c:pt>
                <c:pt idx="66">
                  <c:v>2015/16</c:v>
                </c:pt>
                <c:pt idx="67">
                  <c:v>2016/17</c:v>
                </c:pt>
                <c:pt idx="68">
                  <c:v>2017/18</c:v>
                </c:pt>
              </c:strCache>
            </c:strRef>
          </c:cat>
          <c:val>
            <c:numRef>
              <c:f>'FUG-Gesamt'!$H$185:$H$253</c:f>
              <c:numCache>
                <c:formatCode>#,##0.00_ ;[Red]\-#,##0.00\ 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1836.2</c:v>
                </c:pt>
                <c:pt idx="18">
                  <c:v>1863.2</c:v>
                </c:pt>
                <c:pt idx="19">
                  <c:v>2374.35</c:v>
                </c:pt>
                <c:pt idx="20">
                  <c:v>2374.35</c:v>
                </c:pt>
                <c:pt idx="21">
                  <c:v>2374.35</c:v>
                </c:pt>
                <c:pt idx="22">
                  <c:v>2374.35</c:v>
                </c:pt>
                <c:pt idx="23">
                  <c:v>2374.35</c:v>
                </c:pt>
                <c:pt idx="24">
                  <c:v>2374.35</c:v>
                </c:pt>
                <c:pt idx="25">
                  <c:v>2374.35</c:v>
                </c:pt>
                <c:pt idx="26">
                  <c:v>2374.35</c:v>
                </c:pt>
                <c:pt idx="27">
                  <c:v>4417.8999999999996</c:v>
                </c:pt>
                <c:pt idx="28">
                  <c:v>4417.8999999999996</c:v>
                </c:pt>
                <c:pt idx="29">
                  <c:v>4417.8999999999996</c:v>
                </c:pt>
                <c:pt idx="30">
                  <c:v>4645.25</c:v>
                </c:pt>
                <c:pt idx="31">
                  <c:v>4669.8</c:v>
                </c:pt>
                <c:pt idx="32">
                  <c:v>4669.8</c:v>
                </c:pt>
                <c:pt idx="33">
                  <c:v>5512</c:v>
                </c:pt>
                <c:pt idx="34">
                  <c:v>5566.65</c:v>
                </c:pt>
                <c:pt idx="35">
                  <c:v>5644.65</c:v>
                </c:pt>
                <c:pt idx="36">
                  <c:v>5657.35</c:v>
                </c:pt>
                <c:pt idx="37">
                  <c:v>5948.45</c:v>
                </c:pt>
                <c:pt idx="38">
                  <c:v>5956.8</c:v>
                </c:pt>
                <c:pt idx="39">
                  <c:v>5956.8</c:v>
                </c:pt>
                <c:pt idx="40">
                  <c:v>5956.8</c:v>
                </c:pt>
                <c:pt idx="41">
                  <c:v>5982.55</c:v>
                </c:pt>
                <c:pt idx="42">
                  <c:v>6435.7</c:v>
                </c:pt>
                <c:pt idx="43">
                  <c:v>6450.5</c:v>
                </c:pt>
                <c:pt idx="44">
                  <c:v>6577.6</c:v>
                </c:pt>
                <c:pt idx="45">
                  <c:v>7167.59</c:v>
                </c:pt>
                <c:pt idx="46">
                  <c:v>12111.92</c:v>
                </c:pt>
                <c:pt idx="47">
                  <c:v>12252.84</c:v>
                </c:pt>
                <c:pt idx="48">
                  <c:v>13108.15</c:v>
                </c:pt>
                <c:pt idx="49">
                  <c:v>13139.34</c:v>
                </c:pt>
                <c:pt idx="50">
                  <c:v>13347.68</c:v>
                </c:pt>
                <c:pt idx="51">
                  <c:v>13347.68</c:v>
                </c:pt>
                <c:pt idx="52">
                  <c:v>13347.68</c:v>
                </c:pt>
                <c:pt idx="53">
                  <c:v>13384.64</c:v>
                </c:pt>
                <c:pt idx="54">
                  <c:v>13447.86</c:v>
                </c:pt>
                <c:pt idx="55">
                  <c:v>14177.27</c:v>
                </c:pt>
                <c:pt idx="56">
                  <c:v>14315.42</c:v>
                </c:pt>
                <c:pt idx="57">
                  <c:v>14433.43</c:v>
                </c:pt>
                <c:pt idx="58">
                  <c:v>14634.880000000001</c:v>
                </c:pt>
                <c:pt idx="59">
                  <c:v>15046.510000000002</c:v>
                </c:pt>
                <c:pt idx="60">
                  <c:v>15293.1</c:v>
                </c:pt>
                <c:pt idx="61">
                  <c:v>15293.1</c:v>
                </c:pt>
                <c:pt idx="62">
                  <c:v>15395.21</c:v>
                </c:pt>
                <c:pt idx="63">
                  <c:v>15395.21</c:v>
                </c:pt>
                <c:pt idx="64">
                  <c:v>15600.84</c:v>
                </c:pt>
                <c:pt idx="65">
                  <c:v>15600.84</c:v>
                </c:pt>
                <c:pt idx="66">
                  <c:v>15615.04</c:v>
                </c:pt>
                <c:pt idx="67">
                  <c:v>15615.04</c:v>
                </c:pt>
                <c:pt idx="68">
                  <c:v>15615.04</c:v>
                </c:pt>
              </c:numCache>
            </c:numRef>
          </c:val>
        </c:ser>
        <c:ser>
          <c:idx val="3"/>
          <c:order val="3"/>
          <c:tx>
            <c:v>Kälte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'FUG-Gesamt'!$A$185:$A$253</c:f>
              <c:strCach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2002/03</c:v>
                </c:pt>
                <c:pt idx="54">
                  <c:v>2003/04</c:v>
                </c:pt>
                <c:pt idx="55">
                  <c:v>2004/05</c:v>
                </c:pt>
                <c:pt idx="56">
                  <c:v>2005/06</c:v>
                </c:pt>
                <c:pt idx="57">
                  <c:v>2006/07</c:v>
                </c:pt>
                <c:pt idx="58">
                  <c:v>2007/08</c:v>
                </c:pt>
                <c:pt idx="59">
                  <c:v>2008/09</c:v>
                </c:pt>
                <c:pt idx="60">
                  <c:v>2009/10</c:v>
                </c:pt>
                <c:pt idx="61">
                  <c:v>2010/11</c:v>
                </c:pt>
                <c:pt idx="62">
                  <c:v>2011/12</c:v>
                </c:pt>
                <c:pt idx="63">
                  <c:v>2012/13</c:v>
                </c:pt>
                <c:pt idx="64">
                  <c:v>2013/14</c:v>
                </c:pt>
                <c:pt idx="65">
                  <c:v>2014/15</c:v>
                </c:pt>
                <c:pt idx="66">
                  <c:v>2015/16</c:v>
                </c:pt>
                <c:pt idx="67">
                  <c:v>2016/17</c:v>
                </c:pt>
                <c:pt idx="68">
                  <c:v>2017/18</c:v>
                </c:pt>
              </c:strCache>
            </c:strRef>
          </c:cat>
          <c:val>
            <c:numRef>
              <c:f>'FUG-Gesamt'!$N$185:$N$253</c:f>
              <c:numCache>
                <c:formatCode>#,##0.00_ ;[Red]\-#,##0.00\ 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405.12</c:v>
                </c:pt>
                <c:pt idx="49">
                  <c:v>482.75</c:v>
                </c:pt>
                <c:pt idx="50">
                  <c:v>1198.25</c:v>
                </c:pt>
                <c:pt idx="51">
                  <c:v>2119.2199999999998</c:v>
                </c:pt>
                <c:pt idx="52">
                  <c:v>2119.2199999999998</c:v>
                </c:pt>
                <c:pt idx="53">
                  <c:v>2164.1799999999998</c:v>
                </c:pt>
                <c:pt idx="54">
                  <c:v>2164.1799999999998</c:v>
                </c:pt>
                <c:pt idx="55">
                  <c:v>2164.1799999999998</c:v>
                </c:pt>
                <c:pt idx="56">
                  <c:v>2164.1799999999998</c:v>
                </c:pt>
                <c:pt idx="57">
                  <c:v>2164.1799999999998</c:v>
                </c:pt>
                <c:pt idx="58">
                  <c:v>2271.2799999999997</c:v>
                </c:pt>
                <c:pt idx="59">
                  <c:v>2303.5899999999997</c:v>
                </c:pt>
                <c:pt idx="60">
                  <c:v>2455.5899999999997</c:v>
                </c:pt>
                <c:pt idx="61">
                  <c:v>2508.04</c:v>
                </c:pt>
                <c:pt idx="62">
                  <c:v>2610.1699999999996</c:v>
                </c:pt>
                <c:pt idx="63">
                  <c:v>2610.1699999999996</c:v>
                </c:pt>
                <c:pt idx="64">
                  <c:v>4081.7399999999993</c:v>
                </c:pt>
                <c:pt idx="65">
                  <c:v>4081.7399999999993</c:v>
                </c:pt>
                <c:pt idx="66">
                  <c:v>4151.1099999999997</c:v>
                </c:pt>
                <c:pt idx="67">
                  <c:v>4258.91</c:v>
                </c:pt>
                <c:pt idx="68">
                  <c:v>4295.41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106240"/>
        <c:axId val="126128896"/>
      </c:barChart>
      <c:catAx>
        <c:axId val="12610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</a:t>
                </a:r>
              </a:p>
            </c:rich>
          </c:tx>
          <c:layout>
            <c:manualLayout>
              <c:xMode val="edge"/>
              <c:yMode val="edge"/>
              <c:x val="0.49971988895878811"/>
              <c:y val="0.87667475041990561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61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128896"/>
        <c:scaling>
          <c:orientation val="minMax"/>
          <c:max val="18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Trassenlänge (m)</a:t>
                </a:r>
              </a:p>
            </c:rich>
          </c:tx>
          <c:layout>
            <c:manualLayout>
              <c:xMode val="edge"/>
              <c:yMode val="edge"/>
              <c:x val="3.2258064516129031E-2"/>
              <c:y val="0.40285714285714286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_ ;[Red]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6106240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822535000444375"/>
          <c:y val="0.92571429510134706"/>
          <c:w val="0.36443199102365015"/>
          <c:h val="3.46038245219347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Bauaktivität Netzbau FWFK - verlegte/abgebaute Rohre  </a:t>
            </a:r>
          </a:p>
        </c:rich>
      </c:tx>
      <c:layout>
        <c:manualLayout>
          <c:xMode val="edge"/>
          <c:yMode val="edge"/>
          <c:x val="0.27870563674321502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5807031781193E-2"/>
          <c:y val="0.12972609800750076"/>
          <c:w val="0.89770354906054284"/>
          <c:h val="0.67174280879864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'FUG-Gesamt'!$Y$89</c:f>
              <c:strCache>
                <c:ptCount val="1"/>
                <c:pt idx="0">
                  <c:v>Zuwachs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cat>
            <c:strRef>
              <c:f>'FUG-Gesamt'!$X$92:$X$117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2002/3</c:v>
                </c:pt>
                <c:pt idx="14">
                  <c:v>2003/4</c:v>
                </c:pt>
                <c:pt idx="15">
                  <c:v>2004/5</c:v>
                </c:pt>
                <c:pt idx="16">
                  <c:v>2005/6</c:v>
                </c:pt>
                <c:pt idx="17">
                  <c:v>2006/7</c:v>
                </c:pt>
                <c:pt idx="18">
                  <c:v>2007/8</c:v>
                </c:pt>
                <c:pt idx="19">
                  <c:v>2008/9</c:v>
                </c:pt>
                <c:pt idx="20">
                  <c:v>2009/10</c:v>
                </c:pt>
                <c:pt idx="21">
                  <c:v>2010/11</c:v>
                </c:pt>
                <c:pt idx="22">
                  <c:v>2011/12</c:v>
                </c:pt>
                <c:pt idx="23">
                  <c:v>2012/13</c:v>
                </c:pt>
                <c:pt idx="24">
                  <c:v>2013/14</c:v>
                </c:pt>
                <c:pt idx="25">
                  <c:v>2014/15</c:v>
                </c:pt>
              </c:strCache>
            </c:strRef>
          </c:cat>
          <c:val>
            <c:numRef>
              <c:f>'FUG-Gesamt'!$Y$92:$Y$117</c:f>
              <c:numCache>
                <c:formatCode>0</c:formatCode>
                <c:ptCount val="26"/>
                <c:pt idx="0">
                  <c:v>1066.5500000000002</c:v>
                </c:pt>
                <c:pt idx="1">
                  <c:v>1947.15</c:v>
                </c:pt>
                <c:pt idx="2">
                  <c:v>3481.5499999999997</c:v>
                </c:pt>
                <c:pt idx="3">
                  <c:v>3222.05</c:v>
                </c:pt>
                <c:pt idx="4">
                  <c:v>835.68999999999994</c:v>
                </c:pt>
                <c:pt idx="5">
                  <c:v>2013.05</c:v>
                </c:pt>
                <c:pt idx="6">
                  <c:v>8768.9</c:v>
                </c:pt>
                <c:pt idx="7">
                  <c:v>3219.39</c:v>
                </c:pt>
                <c:pt idx="8">
                  <c:v>3677.5699999999997</c:v>
                </c:pt>
                <c:pt idx="9">
                  <c:v>4764.53</c:v>
                </c:pt>
                <c:pt idx="10">
                  <c:v>4532.2199999999993</c:v>
                </c:pt>
                <c:pt idx="11">
                  <c:v>3091.7999999999997</c:v>
                </c:pt>
                <c:pt idx="12">
                  <c:v>2620</c:v>
                </c:pt>
                <c:pt idx="13">
                  <c:v>2422.79</c:v>
                </c:pt>
                <c:pt idx="14">
                  <c:v>2301.84</c:v>
                </c:pt>
                <c:pt idx="15">
                  <c:v>2083.3200000000002</c:v>
                </c:pt>
                <c:pt idx="16">
                  <c:v>1752.3000000000002</c:v>
                </c:pt>
                <c:pt idx="17">
                  <c:v>10265.030000000001</c:v>
                </c:pt>
                <c:pt idx="18">
                  <c:v>4423.8100000000004</c:v>
                </c:pt>
                <c:pt idx="19">
                  <c:v>4069.39</c:v>
                </c:pt>
                <c:pt idx="20">
                  <c:v>4343.2500000000018</c:v>
                </c:pt>
                <c:pt idx="21">
                  <c:v>2943.7400000000002</c:v>
                </c:pt>
                <c:pt idx="22">
                  <c:v>3795.73</c:v>
                </c:pt>
                <c:pt idx="23">
                  <c:v>2983.3999999999996</c:v>
                </c:pt>
                <c:pt idx="24">
                  <c:v>4546.25</c:v>
                </c:pt>
                <c:pt idx="25">
                  <c:v>1888.5300000000002</c:v>
                </c:pt>
              </c:numCache>
            </c:numRef>
          </c:val>
        </c:ser>
        <c:ser>
          <c:idx val="1"/>
          <c:order val="1"/>
          <c:tx>
            <c:strRef>
              <c:f>'FUG-Gesamt'!$Z$89</c:f>
              <c:strCache>
                <c:ptCount val="1"/>
                <c:pt idx="0">
                  <c:v>Abbau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'FUG-Gesamt'!$X$92:$X$117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2002/3</c:v>
                </c:pt>
                <c:pt idx="14">
                  <c:v>2003/4</c:v>
                </c:pt>
                <c:pt idx="15">
                  <c:v>2004/5</c:v>
                </c:pt>
                <c:pt idx="16">
                  <c:v>2005/6</c:v>
                </c:pt>
                <c:pt idx="17">
                  <c:v>2006/7</c:v>
                </c:pt>
                <c:pt idx="18">
                  <c:v>2007/8</c:v>
                </c:pt>
                <c:pt idx="19">
                  <c:v>2008/9</c:v>
                </c:pt>
                <c:pt idx="20">
                  <c:v>2009/10</c:v>
                </c:pt>
                <c:pt idx="21">
                  <c:v>2010/11</c:v>
                </c:pt>
                <c:pt idx="22">
                  <c:v>2011/12</c:v>
                </c:pt>
                <c:pt idx="23">
                  <c:v>2012/13</c:v>
                </c:pt>
                <c:pt idx="24">
                  <c:v>2013/14</c:v>
                </c:pt>
                <c:pt idx="25">
                  <c:v>2014/15</c:v>
                </c:pt>
              </c:strCache>
            </c:strRef>
          </c:cat>
          <c:val>
            <c:numRef>
              <c:f>'FUG-Gesamt'!$Z$92:$Z$117</c:f>
              <c:numCache>
                <c:formatCode>0</c:formatCode>
                <c:ptCount val="26"/>
                <c:pt idx="0">
                  <c:v>998.7</c:v>
                </c:pt>
                <c:pt idx="1">
                  <c:v>1245.9499999999998</c:v>
                </c:pt>
                <c:pt idx="2">
                  <c:v>602.29999999999995</c:v>
                </c:pt>
                <c:pt idx="3">
                  <c:v>283.20000000000005</c:v>
                </c:pt>
                <c:pt idx="4">
                  <c:v>366.55</c:v>
                </c:pt>
                <c:pt idx="5">
                  <c:v>152.30000000000001</c:v>
                </c:pt>
                <c:pt idx="6">
                  <c:v>539.65</c:v>
                </c:pt>
                <c:pt idx="7">
                  <c:v>1198.19</c:v>
                </c:pt>
                <c:pt idx="8">
                  <c:v>401.56</c:v>
                </c:pt>
                <c:pt idx="9">
                  <c:v>1767.3099999999997</c:v>
                </c:pt>
                <c:pt idx="10">
                  <c:v>1095.3699999999999</c:v>
                </c:pt>
                <c:pt idx="11">
                  <c:v>722.23</c:v>
                </c:pt>
                <c:pt idx="12">
                  <c:v>753.7</c:v>
                </c:pt>
                <c:pt idx="13">
                  <c:v>1333.3700000000001</c:v>
                </c:pt>
                <c:pt idx="14">
                  <c:v>350.84000000000003</c:v>
                </c:pt>
                <c:pt idx="15">
                  <c:v>598.98</c:v>
                </c:pt>
                <c:pt idx="16">
                  <c:v>1398.9099999999999</c:v>
                </c:pt>
                <c:pt idx="17">
                  <c:v>4628.8600000000006</c:v>
                </c:pt>
                <c:pt idx="18">
                  <c:v>1857.06</c:v>
                </c:pt>
                <c:pt idx="19">
                  <c:v>1486.78</c:v>
                </c:pt>
                <c:pt idx="20">
                  <c:v>1022.1799999999998</c:v>
                </c:pt>
                <c:pt idx="21">
                  <c:v>507.28999999999996</c:v>
                </c:pt>
                <c:pt idx="22">
                  <c:v>500.16999999999996</c:v>
                </c:pt>
                <c:pt idx="23">
                  <c:v>421.84</c:v>
                </c:pt>
                <c:pt idx="24">
                  <c:v>126.51</c:v>
                </c:pt>
                <c:pt idx="25">
                  <c:v>328.14</c:v>
                </c:pt>
              </c:numCache>
            </c:numRef>
          </c:val>
        </c:ser>
        <c:ser>
          <c:idx val="2"/>
          <c:order val="2"/>
          <c:tx>
            <c:strRef>
              <c:f>'FUG-Gesamt'!$AA$89</c:f>
              <c:strCache>
                <c:ptCount val="1"/>
                <c:pt idx="0">
                  <c:v>Gesamtaktivität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'FUG-Gesamt'!$X$92:$X$117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2002/3</c:v>
                </c:pt>
                <c:pt idx="14">
                  <c:v>2003/4</c:v>
                </c:pt>
                <c:pt idx="15">
                  <c:v>2004/5</c:v>
                </c:pt>
                <c:pt idx="16">
                  <c:v>2005/6</c:v>
                </c:pt>
                <c:pt idx="17">
                  <c:v>2006/7</c:v>
                </c:pt>
                <c:pt idx="18">
                  <c:v>2007/8</c:v>
                </c:pt>
                <c:pt idx="19">
                  <c:v>2008/9</c:v>
                </c:pt>
                <c:pt idx="20">
                  <c:v>2009/10</c:v>
                </c:pt>
                <c:pt idx="21">
                  <c:v>2010/11</c:v>
                </c:pt>
                <c:pt idx="22">
                  <c:v>2011/12</c:v>
                </c:pt>
                <c:pt idx="23">
                  <c:v>2012/13</c:v>
                </c:pt>
                <c:pt idx="24">
                  <c:v>2013/14</c:v>
                </c:pt>
                <c:pt idx="25">
                  <c:v>2014/15</c:v>
                </c:pt>
              </c:strCache>
            </c:strRef>
          </c:cat>
          <c:val>
            <c:numRef>
              <c:f>'FUG-Gesamt'!$AA$92:$AA$117</c:f>
              <c:numCache>
                <c:formatCode>0</c:formatCode>
                <c:ptCount val="26"/>
                <c:pt idx="0">
                  <c:v>2065.25</c:v>
                </c:pt>
                <c:pt idx="1">
                  <c:v>3193.1</c:v>
                </c:pt>
                <c:pt idx="2">
                  <c:v>4083.8499999999995</c:v>
                </c:pt>
                <c:pt idx="3">
                  <c:v>3505.25</c:v>
                </c:pt>
                <c:pt idx="4">
                  <c:v>1202.24</c:v>
                </c:pt>
                <c:pt idx="5">
                  <c:v>2165.35</c:v>
                </c:pt>
                <c:pt idx="6">
                  <c:v>9308.5499999999993</c:v>
                </c:pt>
                <c:pt idx="7">
                  <c:v>4417.58</c:v>
                </c:pt>
                <c:pt idx="8">
                  <c:v>4079.1299999999997</c:v>
                </c:pt>
                <c:pt idx="9">
                  <c:v>6531.8399999999992</c:v>
                </c:pt>
                <c:pt idx="10">
                  <c:v>5627.5899999999992</c:v>
                </c:pt>
                <c:pt idx="11">
                  <c:v>3814.0299999999997</c:v>
                </c:pt>
                <c:pt idx="12">
                  <c:v>3373.7</c:v>
                </c:pt>
                <c:pt idx="13">
                  <c:v>3756.16</c:v>
                </c:pt>
                <c:pt idx="14">
                  <c:v>2652.6800000000003</c:v>
                </c:pt>
                <c:pt idx="15">
                  <c:v>2682.3</c:v>
                </c:pt>
                <c:pt idx="16">
                  <c:v>3151.21</c:v>
                </c:pt>
                <c:pt idx="17">
                  <c:v>14893.890000000001</c:v>
                </c:pt>
                <c:pt idx="18">
                  <c:v>6280.8700000000008</c:v>
                </c:pt>
                <c:pt idx="19">
                  <c:v>5556.17</c:v>
                </c:pt>
                <c:pt idx="20">
                  <c:v>5365.4300000000021</c:v>
                </c:pt>
                <c:pt idx="21">
                  <c:v>3451.03</c:v>
                </c:pt>
                <c:pt idx="22">
                  <c:v>4295.8999999999996</c:v>
                </c:pt>
                <c:pt idx="23">
                  <c:v>3405.24</c:v>
                </c:pt>
                <c:pt idx="24">
                  <c:v>4672.76</c:v>
                </c:pt>
                <c:pt idx="25">
                  <c:v>2216.67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563968"/>
        <c:axId val="124925440"/>
      </c:barChart>
      <c:catAx>
        <c:axId val="12256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</a:t>
                </a:r>
              </a:p>
            </c:rich>
          </c:tx>
          <c:layout>
            <c:manualLayout>
              <c:xMode val="edge"/>
              <c:yMode val="edge"/>
              <c:x val="0.52400835073068897"/>
              <c:y val="0.89509306260575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492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925440"/>
        <c:scaling>
          <c:orientation val="minMax"/>
          <c:max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Meter</a:t>
                </a:r>
              </a:p>
            </c:rich>
          </c:tx>
          <c:layout>
            <c:manualLayout>
              <c:xMode val="edge"/>
              <c:yMode val="edge"/>
              <c:x val="1.1482254697286013E-2"/>
              <c:y val="0.431472081218274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2563968"/>
        <c:crosses val="autoZero"/>
        <c:crossBetween val="between"/>
        <c:majorUnit val="1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858037578288099"/>
          <c:y val="0.95431472081218272"/>
          <c:w val="0.24425887265135698"/>
          <c:h val="4.0609137055837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Fernwärmeabteilung der FUG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spez. Trassenmeter je Mitarbeiter 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Basis: Jahr 1977 - Stand 30. September 2016</a:t>
            </a:r>
          </a:p>
        </c:rich>
      </c:tx>
      <c:layout>
        <c:manualLayout>
          <c:xMode val="edge"/>
          <c:yMode val="edge"/>
          <c:x val="0.32254697286012524"/>
          <c:y val="2.04379562043795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69102296450939"/>
          <c:y val="0.1635036496350365"/>
          <c:w val="0.81837160751565763"/>
          <c:h val="0.66277372262773726"/>
        </c:manualLayout>
      </c:layout>
      <c:lineChart>
        <c:grouping val="standard"/>
        <c:varyColors val="0"/>
        <c:ser>
          <c:idx val="1"/>
          <c:order val="0"/>
          <c:tx>
            <c:strRef>
              <c:f>FWFK_Mitarbeiterdaten!$G$1</c:f>
              <c:strCache>
                <c:ptCount val="1"/>
                <c:pt idx="0">
                  <c:v>m Trasse je Mitarbeiter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FWFK_Mitarbeiterdaten!$A$30:$A$69</c:f>
              <c:numCache>
                <c:formatCode>General</c:formatCode>
                <c:ptCount val="4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</c:numCache>
            </c:numRef>
          </c:cat>
          <c:val>
            <c:numRef>
              <c:f>FWFK_Mitarbeiterdaten!$G$30:$G$69</c:f>
              <c:numCache>
                <c:formatCode>0</c:formatCode>
                <c:ptCount val="40"/>
                <c:pt idx="0">
                  <c:v>4454.8942857142856</c:v>
                </c:pt>
                <c:pt idx="1">
                  <c:v>4606.0297142857144</c:v>
                </c:pt>
                <c:pt idx="2">
                  <c:v>4724.8011428571435</c:v>
                </c:pt>
                <c:pt idx="3">
                  <c:v>4963.9497142857144</c:v>
                </c:pt>
                <c:pt idx="4">
                  <c:v>5089.2582857142861</c:v>
                </c:pt>
                <c:pt idx="5">
                  <c:v>5214.0639999999994</c:v>
                </c:pt>
                <c:pt idx="6">
                  <c:v>5347.2782857142856</c:v>
                </c:pt>
                <c:pt idx="7">
                  <c:v>5409.5325714285718</c:v>
                </c:pt>
                <c:pt idx="8">
                  <c:v>5481.7468571428572</c:v>
                </c:pt>
                <c:pt idx="9">
                  <c:v>5521.2839999999997</c:v>
                </c:pt>
                <c:pt idx="10">
                  <c:v>5628.3125714285716</c:v>
                </c:pt>
                <c:pt idx="11">
                  <c:v>5649.9297142857149</c:v>
                </c:pt>
                <c:pt idx="12">
                  <c:v>5690.6040000000003</c:v>
                </c:pt>
                <c:pt idx="13">
                  <c:v>5694.4811428571429</c:v>
                </c:pt>
                <c:pt idx="14">
                  <c:v>5734.5497142857139</c:v>
                </c:pt>
                <c:pt idx="15">
                  <c:v>5899.1354285714287</c:v>
                </c:pt>
                <c:pt idx="16">
                  <c:v>6067.0697142857143</c:v>
                </c:pt>
                <c:pt idx="17">
                  <c:v>6093.8777142857143</c:v>
                </c:pt>
                <c:pt idx="18">
                  <c:v>6200.2062857142855</c:v>
                </c:pt>
                <c:pt idx="19">
                  <c:v>6640.7834285714289</c:v>
                </c:pt>
                <c:pt idx="20">
                  <c:v>6391.0762162162164</c:v>
                </c:pt>
                <c:pt idx="21">
                  <c:v>6597.5356756756755</c:v>
                </c:pt>
                <c:pt idx="22">
                  <c:v>6387.5015384615381</c:v>
                </c:pt>
                <c:pt idx="23">
                  <c:v>5975.0762790697672</c:v>
                </c:pt>
                <c:pt idx="24">
                  <c:v>6085.288837209303</c:v>
                </c:pt>
                <c:pt idx="25">
                  <c:v>6172.0934883720938</c:v>
                </c:pt>
                <c:pt idx="26">
                  <c:v>6370.9252380952375</c:v>
                </c:pt>
                <c:pt idx="27">
                  <c:v>6463.83</c:v>
                </c:pt>
                <c:pt idx="28">
                  <c:v>6534.5128571428568</c:v>
                </c:pt>
                <c:pt idx="29">
                  <c:v>6551.3409523809523</c:v>
                </c:pt>
                <c:pt idx="30">
                  <c:v>6819.7300000000005</c:v>
                </c:pt>
                <c:pt idx="31">
                  <c:v>6941.9561904761913</c:v>
                </c:pt>
                <c:pt idx="32">
                  <c:v>7064.9376190476196</c:v>
                </c:pt>
                <c:pt idx="33">
                  <c:v>7223.0838095238096</c:v>
                </c:pt>
                <c:pt idx="34">
                  <c:v>7005.5095454545453</c:v>
                </c:pt>
                <c:pt idx="35">
                  <c:v>6844</c:v>
                </c:pt>
                <c:pt idx="36">
                  <c:v>6956</c:v>
                </c:pt>
                <c:pt idx="37">
                  <c:v>7148</c:v>
                </c:pt>
                <c:pt idx="38">
                  <c:v>7216</c:v>
                </c:pt>
                <c:pt idx="39">
                  <c:v>6984.9241666666667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51552"/>
        <c:axId val="127444096"/>
      </c:lineChart>
      <c:catAx>
        <c:axId val="12495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</a:t>
                </a:r>
              </a:p>
            </c:rich>
          </c:tx>
          <c:layout>
            <c:manualLayout>
              <c:xMode val="edge"/>
              <c:yMode val="edge"/>
              <c:x val="0.50521920668058451"/>
              <c:y val="0.95036496350364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8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7444096"/>
        <c:crossesAt val="1000"/>
        <c:auto val="1"/>
        <c:lblAlgn val="ctr"/>
        <c:lblOffset val="80"/>
        <c:tickLblSkip val="1"/>
        <c:tickMarkSkip val="1"/>
        <c:noMultiLvlLbl val="0"/>
      </c:catAx>
      <c:valAx>
        <c:axId val="127444096"/>
        <c:scaling>
          <c:orientation val="minMax"/>
          <c:max val="8500"/>
          <c:min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Trassenmeter je MA</a:t>
                </a:r>
              </a:p>
            </c:rich>
          </c:tx>
          <c:layout>
            <c:manualLayout>
              <c:xMode val="edge"/>
              <c:yMode val="edge"/>
              <c:x val="4.3841336116910233E-2"/>
              <c:y val="0.42189781021897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4951552"/>
        <c:crosses val="autoZero"/>
        <c:crossBetween val="between"/>
      </c:valAx>
      <c:spPr>
        <a:solidFill>
          <a:srgbClr val="A6CAF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Fernwärmeabteilung FUG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spez. Hausstationen je Mitarbeiter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Basis: Jahr 1977 - Stand 30. September 2016</a:t>
            </a:r>
          </a:p>
        </c:rich>
      </c:tx>
      <c:layout>
        <c:manualLayout>
          <c:xMode val="edge"/>
          <c:yMode val="edge"/>
          <c:x val="0.32498028209745899"/>
          <c:y val="2.238498663134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89561586638835E-2"/>
          <c:y val="0.1635036496350365"/>
          <c:w val="0.82254697286012524"/>
          <c:h val="0.67883211678832112"/>
        </c:manualLayout>
      </c:layout>
      <c:lineChart>
        <c:grouping val="standard"/>
        <c:varyColors val="0"/>
        <c:ser>
          <c:idx val="1"/>
          <c:order val="0"/>
          <c:tx>
            <c:strRef>
              <c:f>FWFK_Mitarbeiterdaten!$H$1</c:f>
              <c:strCache>
                <c:ptCount val="1"/>
                <c:pt idx="0">
                  <c:v>Kunden je Mitarbeiter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FWFK_Mitarbeiterdaten!$B$30:$B$69</c:f>
              <c:strCache>
                <c:ptCount val="4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Service 1999</c:v>
                </c:pt>
                <c:pt idx="23">
                  <c:v>Service 2000</c:v>
                </c:pt>
                <c:pt idx="24">
                  <c:v>Service 2001</c:v>
                </c:pt>
                <c:pt idx="25">
                  <c:v>Service 2002</c:v>
                </c:pt>
                <c:pt idx="26">
                  <c:v>Service 2003</c:v>
                </c:pt>
                <c:pt idx="27">
                  <c:v>Service 2004</c:v>
                </c:pt>
                <c:pt idx="28">
                  <c:v>Service 2005</c:v>
                </c:pt>
                <c:pt idx="29">
                  <c:v>Service 2006</c:v>
                </c:pt>
                <c:pt idx="30">
                  <c:v>Service 2007</c:v>
                </c:pt>
                <c:pt idx="31">
                  <c:v>Service 2008</c:v>
                </c:pt>
                <c:pt idx="32">
                  <c:v>Service 2009</c:v>
                </c:pt>
                <c:pt idx="33">
                  <c:v>Service 2010</c:v>
                </c:pt>
                <c:pt idx="34">
                  <c:v>Service 2011</c:v>
                </c:pt>
                <c:pt idx="35">
                  <c:v>Service 2012</c:v>
                </c:pt>
                <c:pt idx="36">
                  <c:v>Service 2013</c:v>
                </c:pt>
                <c:pt idx="37">
                  <c:v>Service 2014</c:v>
                </c:pt>
                <c:pt idx="38">
                  <c:v>Service 2015</c:v>
                </c:pt>
                <c:pt idx="39">
                  <c:v>Service 2016</c:v>
                </c:pt>
              </c:strCache>
            </c:strRef>
          </c:cat>
          <c:val>
            <c:numRef>
              <c:f>FWFK_Mitarbeiterdaten!$H$30:$H$69</c:f>
              <c:numCache>
                <c:formatCode>General</c:formatCode>
                <c:ptCount val="40"/>
                <c:pt idx="0">
                  <c:v>63.2</c:v>
                </c:pt>
                <c:pt idx="1">
                  <c:v>67.314285714285717</c:v>
                </c:pt>
                <c:pt idx="2">
                  <c:v>68.171428571428578</c:v>
                </c:pt>
                <c:pt idx="3">
                  <c:v>71.657142857142858</c:v>
                </c:pt>
                <c:pt idx="4">
                  <c:v>79.085714285714289</c:v>
                </c:pt>
                <c:pt idx="5">
                  <c:v>81.314285714285717</c:v>
                </c:pt>
                <c:pt idx="6">
                  <c:v>84.971428571428575</c:v>
                </c:pt>
                <c:pt idx="7">
                  <c:v>87.142857142857139</c:v>
                </c:pt>
                <c:pt idx="8">
                  <c:v>89.2</c:v>
                </c:pt>
                <c:pt idx="9">
                  <c:v>90.342857142857142</c:v>
                </c:pt>
                <c:pt idx="10">
                  <c:v>96.4</c:v>
                </c:pt>
                <c:pt idx="11">
                  <c:v>98.457142857142856</c:v>
                </c:pt>
                <c:pt idx="12">
                  <c:v>101.71428571428571</c:v>
                </c:pt>
                <c:pt idx="13">
                  <c:v>102.68571428571428</c:v>
                </c:pt>
                <c:pt idx="14">
                  <c:v>103.48571428571428</c:v>
                </c:pt>
                <c:pt idx="15">
                  <c:v>104.4</c:v>
                </c:pt>
                <c:pt idx="16">
                  <c:v>105.37142857142857</c:v>
                </c:pt>
                <c:pt idx="17">
                  <c:v>108.11428571428571</c:v>
                </c:pt>
                <c:pt idx="18">
                  <c:v>110.51428571428572</c:v>
                </c:pt>
                <c:pt idx="19">
                  <c:v>112.8</c:v>
                </c:pt>
                <c:pt idx="20">
                  <c:v>109.4054054054054</c:v>
                </c:pt>
                <c:pt idx="21">
                  <c:v>111.89189189189189</c:v>
                </c:pt>
                <c:pt idx="22">
                  <c:v>111.43589743589743</c:v>
                </c:pt>
                <c:pt idx="23">
                  <c:v>105.90697674418605</c:v>
                </c:pt>
                <c:pt idx="24">
                  <c:v>110.27906976744185</c:v>
                </c:pt>
                <c:pt idx="25">
                  <c:v>112</c:v>
                </c:pt>
                <c:pt idx="26">
                  <c:v>117.85714285714286</c:v>
                </c:pt>
                <c:pt idx="27">
                  <c:v>120.14285714285714</c:v>
                </c:pt>
                <c:pt idx="28">
                  <c:v>121.66666666666667</c:v>
                </c:pt>
                <c:pt idx="29">
                  <c:v>123.9047619047619</c:v>
                </c:pt>
                <c:pt idx="30">
                  <c:v>125</c:v>
                </c:pt>
                <c:pt idx="31">
                  <c:v>127.0952380952381</c:v>
                </c:pt>
                <c:pt idx="32">
                  <c:v>128.71428571428572</c:v>
                </c:pt>
                <c:pt idx="33">
                  <c:v>131</c:v>
                </c:pt>
                <c:pt idx="34">
                  <c:v>127.04545454545455</c:v>
                </c:pt>
                <c:pt idx="35">
                  <c:v>122.73913043478261</c:v>
                </c:pt>
                <c:pt idx="36">
                  <c:v>125.52173913043478</c:v>
                </c:pt>
                <c:pt idx="37">
                  <c:v>128.39130434782609</c:v>
                </c:pt>
                <c:pt idx="38">
                  <c:v>129.82608695652175</c:v>
                </c:pt>
                <c:pt idx="39">
                  <c:v>125.5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87008"/>
        <c:axId val="126188928"/>
      </c:lineChart>
      <c:catAx>
        <c:axId val="12618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</a:t>
                </a:r>
              </a:p>
            </c:rich>
          </c:tx>
          <c:layout>
            <c:manualLayout>
              <c:xMode val="edge"/>
              <c:yMode val="edge"/>
              <c:x val="0.49060542797494783"/>
              <c:y val="0.95036496350364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8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6188928"/>
        <c:crossesAt val="50"/>
        <c:auto val="1"/>
        <c:lblAlgn val="ctr"/>
        <c:lblOffset val="80"/>
        <c:tickLblSkip val="1"/>
        <c:tickMarkSkip val="1"/>
        <c:noMultiLvlLbl val="0"/>
      </c:catAx>
      <c:valAx>
        <c:axId val="126188928"/>
        <c:scaling>
          <c:orientation val="minMax"/>
          <c:max val="15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Hausstationen je MA</a:t>
                </a:r>
              </a:p>
            </c:rich>
          </c:tx>
          <c:layout>
            <c:manualLayout>
              <c:xMode val="edge"/>
              <c:yMode val="edge"/>
              <c:x val="3.444676409185804E-2"/>
              <c:y val="0.40437956204379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6187008"/>
        <c:crosses val="autoZero"/>
        <c:crossBetween val="between"/>
        <c:majorUnit val="10"/>
        <c:minorUnit val="5"/>
      </c:valAx>
      <c:spPr>
        <a:solidFill>
          <a:srgbClr val="A6CAF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6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Fernwärmeabteilung FUG</a:t>
            </a:r>
          </a:p>
          <a:p>
            <a:pPr>
              <a:defRPr sz="16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6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Arbeitsvolumen je Mitarbeiter </a:t>
            </a:r>
          </a:p>
          <a:p>
            <a:pPr>
              <a:defRPr sz="16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de-D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Basis:</a:t>
            </a: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de-D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Jahr 1977 - Stand 30. September 2016</a:t>
            </a:r>
          </a:p>
          <a:p>
            <a:pPr>
              <a:defRPr sz="16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  <a:r>
              <a:rPr lang="de-DE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spez. Arbeitsanteil: Netz 70%, Kunden 30% inkl. Service)</a:t>
            </a:r>
          </a:p>
          <a:p>
            <a:pPr>
              <a:defRPr sz="16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 sz="12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7557411273486432"/>
          <c:y val="4.91803278688524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3883089770355E-2"/>
          <c:y val="0.28524590163934427"/>
          <c:w val="0.83507306889352817"/>
          <c:h val="0.50983606557377048"/>
        </c:manualLayout>
      </c:layout>
      <c:lineChart>
        <c:grouping val="standard"/>
        <c:varyColors val="0"/>
        <c:ser>
          <c:idx val="0"/>
          <c:order val="0"/>
          <c:tx>
            <c:v>Fernwärmeabteilung FUG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FWFK_Mitarbeiterdaten!$A$30:$A$69</c:f>
              <c:numCache>
                <c:formatCode>General</c:formatCode>
                <c:ptCount val="4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</c:numCache>
            </c:numRef>
          </c:cat>
          <c:val>
            <c:numRef>
              <c:f>FWFK_Mitarbeiterdaten!$K$30:$K$69</c:f>
              <c:numCache>
                <c:formatCode>0</c:formatCode>
                <c:ptCount val="40"/>
                <c:pt idx="0">
                  <c:v>100</c:v>
                </c:pt>
                <c:pt idx="1">
                  <c:v>104.32778306300672</c:v>
                </c:pt>
                <c:pt idx="2">
                  <c:v>106.6009166904922</c:v>
                </c:pt>
                <c:pt idx="3">
                  <c:v>112.01328261550097</c:v>
                </c:pt>
                <c:pt idx="4">
                  <c:v>117.50848373523775</c:v>
                </c:pt>
                <c:pt idx="5">
                  <c:v>120.52742900253119</c:v>
                </c:pt>
                <c:pt idx="6">
                  <c:v>124.35661796617711</c:v>
                </c:pt>
                <c:pt idx="7">
                  <c:v>126.36556440702364</c:v>
                </c:pt>
                <c:pt idx="8">
                  <c:v>128.47676333014059</c:v>
                </c:pt>
                <c:pt idx="9">
                  <c:v>129.64050811909286</c:v>
                </c:pt>
                <c:pt idx="10">
                  <c:v>134.19748001399637</c:v>
                </c:pt>
                <c:pt idx="11">
                  <c:v>135.51364323641047</c:v>
                </c:pt>
                <c:pt idx="12">
                  <c:v>137.69887265042087</c:v>
                </c:pt>
                <c:pt idx="13">
                  <c:v>138.22091556763237</c:v>
                </c:pt>
                <c:pt idx="14">
                  <c:v>139.23026207932233</c:v>
                </c:pt>
                <c:pt idx="15">
                  <c:v>142.2504028829799</c:v>
                </c:pt>
                <c:pt idx="16">
                  <c:v>145.35028474843006</c:v>
                </c:pt>
                <c:pt idx="17">
                  <c:v>147.07350948339567</c:v>
                </c:pt>
                <c:pt idx="18">
                  <c:v>149.88349670617725</c:v>
                </c:pt>
                <c:pt idx="19">
                  <c:v>157.89130064780247</c:v>
                </c:pt>
                <c:pt idx="20">
                  <c:v>152.35627923259011</c:v>
                </c:pt>
                <c:pt idx="21">
                  <c:v>156.78068234217579</c:v>
                </c:pt>
                <c:pt idx="22">
                  <c:v>153.26395127728006</c:v>
                </c:pt>
                <c:pt idx="23">
                  <c:v>144.1590027239501</c:v>
                </c:pt>
                <c:pt idx="24">
                  <c:v>147.96613935044854</c:v>
                </c:pt>
                <c:pt idx="25">
                  <c:v>150.1470028915528</c:v>
                </c:pt>
                <c:pt idx="26">
                  <c:v>156.05154648935007</c:v>
                </c:pt>
                <c:pt idx="27">
                  <c:v>158.59635510363171</c:v>
                </c:pt>
                <c:pt idx="28">
                  <c:v>160.43032604804756</c:v>
                </c:pt>
                <c:pt idx="29">
                  <c:v>161.75713381821706</c:v>
                </c:pt>
                <c:pt idx="30">
                  <c:v>166.49423725018303</c:v>
                </c:pt>
                <c:pt idx="31">
                  <c:v>169.40935917812391</c:v>
                </c:pt>
                <c:pt idx="32">
                  <c:v>172.1103084209729</c:v>
                </c:pt>
                <c:pt idx="33">
                  <c:v>175.68025920633698</c:v>
                </c:pt>
                <c:pt idx="34">
                  <c:v>170.38434512372987</c:v>
                </c:pt>
                <c:pt idx="35">
                  <c:v>165.80239552243299</c:v>
                </c:pt>
                <c:pt idx="36">
                  <c:v>168.88311626738104</c:v>
                </c:pt>
                <c:pt idx="37">
                  <c:v>173.26215826147234</c:v>
                </c:pt>
                <c:pt idx="38">
                  <c:v>175.01171371179666</c:v>
                </c:pt>
                <c:pt idx="39">
                  <c:v>169.32728408850187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05920"/>
        <c:axId val="127507840"/>
      </c:lineChart>
      <c:catAx>
        <c:axId val="12750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</a:t>
                </a:r>
              </a:p>
            </c:rich>
          </c:tx>
          <c:layout>
            <c:manualLayout>
              <c:xMode val="edge"/>
              <c:yMode val="edge"/>
              <c:x val="0.48329853862212946"/>
              <c:y val="0.934426229508196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86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7507840"/>
        <c:crosses val="autoZero"/>
        <c:auto val="1"/>
        <c:lblAlgn val="ctr"/>
        <c:lblOffset val="80"/>
        <c:tickLblSkip val="1"/>
        <c:tickMarkSkip val="1"/>
        <c:noMultiLvlLbl val="0"/>
      </c:catAx>
      <c:valAx>
        <c:axId val="127507840"/>
        <c:scaling>
          <c:orientation val="minMax"/>
          <c:max val="20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Arbeitsvolumen je MA</a:t>
                </a:r>
              </a:p>
            </c:rich>
          </c:tx>
          <c:layout>
            <c:manualLayout>
              <c:xMode val="edge"/>
              <c:yMode val="edge"/>
              <c:x val="7.3068893528183713E-3"/>
              <c:y val="0.421311475409836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7505920"/>
        <c:crosses val="autoZero"/>
        <c:crossBetween val="between"/>
      </c:valAx>
      <c:spPr>
        <a:solidFill>
          <a:srgbClr val="A6CAF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3" workbookViewId="0"/>
  </sheetViews>
  <pageMargins left="0.23" right="0.35" top="0.53" bottom="0.3" header="0.31" footer="0.2"/>
  <pageSetup paperSize="9" orientation="landscape" copies="2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50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8740157480314965" right="0.78740157480314965" top="0.59055118110236227" bottom="0.39370078740157483" header="0.51181102362204722" footer="0.51181102362204722"/>
  <pageSetup paperSize="9" orientation="landscape" copies="2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8740157480314965" right="0.78740157480314965" top="0.59055118110236227" bottom="0.39370078740157483" header="0.51181102362204722" footer="0.51181102362204722"/>
  <pageSetup paperSize="9" orientation="landscape" horizontalDpi="300" verticalDpi="300" copies="2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8740157480314965" right="0.78740157480314965" top="0.78740157480314965" bottom="0.98425196850393704" header="0.51181102362204722" footer="0.51181102362204722"/>
  <pageSetup paperSize="9" orientation="landscape" r:id="rId1"/>
  <headerFooter alignWithMargins="0">
    <oddFooter>&amp;LDiagramm FWFK Arbeitseinheiten je Mitarbeiter&amp;RStand  27.11.2006 FWFK/MIW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047801" cy="668182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0.01853</cdr:x>
      <cdr:y>0.01715</cdr:y>
    </cdr:from>
    <cdr:to>
      <cdr:x>0.14041</cdr:x>
      <cdr:y>0.11514</cdr:y>
    </cdr:to>
    <cdr:pic>
      <cdr:nvPicPr>
        <cdr:cNvPr id="3" name="Grafik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86202" y="114586"/>
          <a:ext cx="1224643" cy="654747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1300" cy="56515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0.24878</cdr:x>
      <cdr:y>0.06521</cdr:y>
    </cdr:from>
    <cdr:to>
      <cdr:x>0.77716</cdr:x>
      <cdr:y>0.11321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8493" y="366897"/>
          <a:ext cx="4818107" cy="2700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 30.09.2015: Bearbeitete Trassenmeter (Zu- und Abbau) 2217 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65532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65532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83692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1"/>
  <sheetViews>
    <sheetView showZeros="0" zoomScale="115" zoomScaleNormal="115" workbookViewId="0">
      <pane xSplit="2" ySplit="11" topLeftCell="F165" activePane="bottomRight" state="frozen"/>
      <selection pane="topRight" activeCell="C1" sqref="C1"/>
      <selection pane="bottomLeft" activeCell="A12" sqref="A12"/>
      <selection pane="bottomRight" activeCell="T176" sqref="T176"/>
    </sheetView>
  </sheetViews>
  <sheetFormatPr baseColWidth="10" defaultRowHeight="12.75" x14ac:dyDescent="0.2"/>
  <cols>
    <col min="1" max="1" width="17.28515625" style="11" customWidth="1"/>
    <col min="2" max="2" width="11.5703125" style="4" customWidth="1"/>
    <col min="3" max="8" width="11.42578125" style="4"/>
    <col min="9" max="9" width="14.140625" style="4" customWidth="1"/>
    <col min="10" max="10" width="15.7109375" style="4" customWidth="1"/>
    <col min="11" max="11" width="14.140625" style="4" customWidth="1"/>
    <col min="12" max="17" width="11.42578125" style="4"/>
    <col min="18" max="18" width="11.85546875" style="4" customWidth="1"/>
    <col min="19" max="19" width="12.7109375" style="4" customWidth="1"/>
    <col min="20" max="20" width="13.140625" style="4" customWidth="1"/>
    <col min="21" max="21" width="16.140625" style="4" customWidth="1"/>
    <col min="22" max="22" width="14.28515625" style="4" customWidth="1"/>
    <col min="23" max="23" width="15.42578125" style="4" customWidth="1"/>
    <col min="24" max="16384" width="11.42578125" style="4"/>
  </cols>
  <sheetData>
    <row r="1" spans="1:29" ht="20.25" x14ac:dyDescent="0.3">
      <c r="A1" s="1" t="s">
        <v>16</v>
      </c>
      <c r="B1" s="2"/>
      <c r="C1" s="3" t="s">
        <v>94</v>
      </c>
      <c r="F1" s="2"/>
      <c r="H1" s="2"/>
      <c r="I1" s="2"/>
      <c r="J1" s="2"/>
      <c r="K1" s="2"/>
      <c r="L1" s="2"/>
      <c r="M1" s="2"/>
      <c r="N1" s="6"/>
      <c r="O1" s="2"/>
      <c r="P1" s="2"/>
      <c r="Q1" s="6"/>
      <c r="R1" s="2"/>
      <c r="U1" s="2"/>
      <c r="V1" s="6"/>
      <c r="W1" s="6"/>
      <c r="X1" s="2"/>
      <c r="Y1" s="6"/>
      <c r="Z1" s="6"/>
      <c r="AA1" s="2"/>
      <c r="AB1" s="6" t="s">
        <v>2</v>
      </c>
      <c r="AC1" s="6"/>
    </row>
    <row r="2" spans="1:29" ht="15.75" x14ac:dyDescent="0.25">
      <c r="A2" s="7"/>
      <c r="B2" s="2"/>
      <c r="C2" s="3" t="s">
        <v>16</v>
      </c>
      <c r="F2" s="2"/>
      <c r="H2" s="2"/>
      <c r="I2" s="2"/>
      <c r="J2" s="2"/>
      <c r="K2" s="2"/>
      <c r="L2" s="2"/>
      <c r="M2" s="2"/>
      <c r="N2" s="3"/>
      <c r="O2" s="2"/>
      <c r="P2" s="2"/>
      <c r="Q2" s="3"/>
      <c r="R2" s="2"/>
      <c r="U2" s="2"/>
      <c r="V2" s="3"/>
      <c r="W2" s="3"/>
      <c r="X2" s="2"/>
      <c r="Y2" s="3"/>
      <c r="Z2" s="3"/>
      <c r="AA2" s="2"/>
      <c r="AB2" s="3" t="s">
        <v>3</v>
      </c>
      <c r="AC2" s="3"/>
    </row>
    <row r="3" spans="1:29" ht="15.75" x14ac:dyDescent="0.25">
      <c r="A3" s="7"/>
      <c r="B3" s="2"/>
      <c r="C3" s="3" t="s">
        <v>16</v>
      </c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">
      <c r="A4" s="7"/>
      <c r="B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">
      <c r="A5" s="7"/>
      <c r="B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45" x14ac:dyDescent="0.6">
      <c r="A6" s="9" t="s">
        <v>4</v>
      </c>
      <c r="B6" s="2"/>
      <c r="D6" s="2"/>
      <c r="E6" s="10" t="s">
        <v>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7.75" x14ac:dyDescent="0.4">
      <c r="A7" s="50"/>
      <c r="B7" s="2"/>
      <c r="D7" s="49"/>
      <c r="E7" s="12" t="s">
        <v>19</v>
      </c>
      <c r="F7" s="2"/>
      <c r="G7" s="2"/>
      <c r="H7" s="2"/>
      <c r="I7" s="2"/>
      <c r="J7" s="49"/>
      <c r="K7" s="2"/>
      <c r="L7" s="2"/>
      <c r="M7" s="49"/>
      <c r="N7" s="2"/>
      <c r="O7" s="2"/>
      <c r="P7" s="49"/>
      <c r="Q7" s="2"/>
      <c r="R7" s="2"/>
      <c r="S7" s="49"/>
      <c r="T7" s="2"/>
      <c r="U7" s="2"/>
      <c r="V7" s="49"/>
      <c r="W7" s="2"/>
      <c r="X7" s="2"/>
      <c r="Y7" s="49"/>
      <c r="Z7" s="2"/>
      <c r="AA7" s="2"/>
      <c r="AB7" s="49"/>
      <c r="AC7" s="2"/>
    </row>
    <row r="8" spans="1:29" ht="18.75" thickBot="1" x14ac:dyDescent="0.3">
      <c r="A8" s="50"/>
      <c r="B8" s="2"/>
      <c r="C8" s="2"/>
      <c r="D8" s="49"/>
      <c r="E8" s="2"/>
      <c r="F8" s="2"/>
      <c r="G8" s="2"/>
      <c r="H8" s="2"/>
      <c r="I8" s="2"/>
      <c r="J8" s="49"/>
      <c r="K8" s="2"/>
      <c r="L8" s="2"/>
      <c r="M8" s="49"/>
      <c r="N8" s="2"/>
      <c r="O8" s="2"/>
      <c r="P8" s="49"/>
      <c r="Q8" s="2"/>
      <c r="R8" s="2"/>
      <c r="S8" s="49"/>
      <c r="T8" s="2"/>
      <c r="U8" s="2"/>
      <c r="V8" s="49"/>
      <c r="W8" s="2"/>
      <c r="X8" s="2"/>
      <c r="Y8" s="49"/>
      <c r="Z8" s="2"/>
      <c r="AA8" s="2"/>
      <c r="AB8" s="49"/>
      <c r="AC8" s="2"/>
    </row>
    <row r="9" spans="1:29" s="57" customFormat="1" ht="22.15" customHeight="1" thickBot="1" x14ac:dyDescent="0.35">
      <c r="A9" s="52"/>
      <c r="B9" s="53"/>
      <c r="C9" s="306" t="s">
        <v>19</v>
      </c>
      <c r="D9" s="56"/>
      <c r="E9" s="54"/>
      <c r="F9" s="56"/>
      <c r="G9" s="54"/>
      <c r="H9" s="54"/>
      <c r="I9" s="54"/>
      <c r="J9" s="56"/>
      <c r="K9" s="54"/>
      <c r="L9" s="54"/>
      <c r="M9" s="56"/>
      <c r="N9" s="55"/>
      <c r="O9" s="54"/>
      <c r="P9" s="56"/>
      <c r="Q9" s="55"/>
      <c r="R9" s="54"/>
      <c r="S9" s="56"/>
      <c r="T9" s="55"/>
      <c r="U9" s="54"/>
      <c r="V9" s="56"/>
      <c r="W9" s="55"/>
      <c r="X9" s="54"/>
      <c r="Y9" s="56"/>
      <c r="Z9" s="55"/>
      <c r="AA9" s="54"/>
      <c r="AB9" s="56"/>
      <c r="AC9" s="55"/>
    </row>
    <row r="10" spans="1:29" s="65" customFormat="1" ht="20.100000000000001" customHeight="1" thickBot="1" x14ac:dyDescent="0.3">
      <c r="A10" s="58" t="s">
        <v>8</v>
      </c>
      <c r="B10" s="59"/>
      <c r="C10" s="64" t="s">
        <v>75</v>
      </c>
      <c r="D10" s="62"/>
      <c r="E10" s="63"/>
      <c r="F10" s="60" t="s">
        <v>76</v>
      </c>
      <c r="G10" s="60"/>
      <c r="H10" s="60"/>
      <c r="I10" s="60" t="s">
        <v>77</v>
      </c>
      <c r="J10" s="60"/>
      <c r="K10" s="60"/>
      <c r="L10" s="364" t="s">
        <v>78</v>
      </c>
      <c r="M10" s="365"/>
      <c r="N10" s="366"/>
      <c r="O10" s="364" t="s">
        <v>81</v>
      </c>
      <c r="P10" s="365"/>
      <c r="Q10" s="366"/>
      <c r="R10" s="60" t="s">
        <v>79</v>
      </c>
      <c r="S10" s="60"/>
      <c r="T10" s="60"/>
      <c r="U10" s="364" t="s">
        <v>80</v>
      </c>
      <c r="V10" s="365"/>
      <c r="W10" s="366"/>
      <c r="X10" s="364" t="s">
        <v>30</v>
      </c>
      <c r="Y10" s="365"/>
      <c r="Z10" s="366"/>
      <c r="AA10" s="162" t="s">
        <v>12</v>
      </c>
      <c r="AB10" s="163"/>
      <c r="AC10" s="164"/>
    </row>
    <row r="11" spans="1:29" s="72" customFormat="1" ht="18" customHeight="1" thickBot="1" x14ac:dyDescent="0.3">
      <c r="A11" s="66"/>
      <c r="B11" s="67"/>
      <c r="C11" s="68" t="s">
        <v>13</v>
      </c>
      <c r="D11" s="69" t="s">
        <v>14</v>
      </c>
      <c r="E11" s="70" t="s">
        <v>12</v>
      </c>
      <c r="F11" s="71" t="s">
        <v>13</v>
      </c>
      <c r="G11" s="69" t="s">
        <v>14</v>
      </c>
      <c r="H11" s="70" t="s">
        <v>12</v>
      </c>
      <c r="I11" s="71" t="s">
        <v>13</v>
      </c>
      <c r="J11" s="69" t="s">
        <v>14</v>
      </c>
      <c r="K11" s="70" t="s">
        <v>12</v>
      </c>
      <c r="L11" s="71" t="s">
        <v>13</v>
      </c>
      <c r="M11" s="69" t="s">
        <v>14</v>
      </c>
      <c r="N11" s="70" t="s">
        <v>12</v>
      </c>
      <c r="O11" s="71" t="s">
        <v>13</v>
      </c>
      <c r="P11" s="69" t="s">
        <v>14</v>
      </c>
      <c r="Q11" s="70" t="s">
        <v>12</v>
      </c>
      <c r="R11" s="71" t="s">
        <v>13</v>
      </c>
      <c r="S11" s="69" t="s">
        <v>14</v>
      </c>
      <c r="T11" s="70" t="s">
        <v>12</v>
      </c>
      <c r="U11" s="71" t="s">
        <v>13</v>
      </c>
      <c r="V11" s="69" t="s">
        <v>14</v>
      </c>
      <c r="W11" s="70" t="s">
        <v>12</v>
      </c>
      <c r="X11" s="71" t="s">
        <v>13</v>
      </c>
      <c r="Y11" s="69" t="s">
        <v>14</v>
      </c>
      <c r="Z11" s="70" t="s">
        <v>12</v>
      </c>
      <c r="AA11" s="165" t="s">
        <v>13</v>
      </c>
      <c r="AB11" s="166" t="s">
        <v>14</v>
      </c>
      <c r="AC11" s="167" t="s">
        <v>12</v>
      </c>
    </row>
    <row r="12" spans="1:29" s="2" customFormat="1" ht="17.100000000000001" customHeight="1" x14ac:dyDescent="0.2">
      <c r="A12" s="74"/>
      <c r="B12" s="75" t="s">
        <v>15</v>
      </c>
      <c r="C12" s="78"/>
      <c r="D12" s="76"/>
      <c r="E12" s="75"/>
      <c r="F12" s="79"/>
      <c r="G12" s="76"/>
      <c r="H12" s="75">
        <f t="shared" ref="H12:H43" si="0">SUM(F12:G12)</f>
        <v>0</v>
      </c>
      <c r="I12" s="80">
        <f>BÖ_EICH_ALT!L12</f>
        <v>0</v>
      </c>
      <c r="J12" s="81">
        <f>BÖ_EICH_ALT!M12</f>
        <v>0</v>
      </c>
      <c r="K12" s="82">
        <f>BÖ_EICH_ALT!N12</f>
        <v>0</v>
      </c>
      <c r="L12" s="77"/>
      <c r="M12" s="76"/>
      <c r="N12" s="75"/>
      <c r="O12" s="77"/>
      <c r="P12" s="76"/>
      <c r="Q12" s="75"/>
      <c r="R12" s="80"/>
      <c r="S12" s="81"/>
      <c r="T12" s="82"/>
      <c r="U12" s="77"/>
      <c r="V12" s="76"/>
      <c r="W12" s="75"/>
      <c r="X12" s="77"/>
      <c r="Y12" s="76"/>
      <c r="Z12" s="75"/>
      <c r="AA12" s="168">
        <f t="shared" ref="AA12:AB15" si="1">SUM(C12,F12,I12,L12,R12,U12)</f>
        <v>0</v>
      </c>
      <c r="AB12" s="169">
        <f t="shared" si="1"/>
        <v>0</v>
      </c>
      <c r="AC12" s="170">
        <f>SUM(AA12:AB12)</f>
        <v>0</v>
      </c>
    </row>
    <row r="13" spans="1:29" s="2" customFormat="1" ht="17.100000000000001" customHeight="1" x14ac:dyDescent="0.2">
      <c r="A13" s="83">
        <v>1950</v>
      </c>
      <c r="B13" s="84" t="s">
        <v>12</v>
      </c>
      <c r="C13" s="85"/>
      <c r="D13" s="86"/>
      <c r="E13" s="84"/>
      <c r="F13" s="87"/>
      <c r="G13" s="86"/>
      <c r="H13" s="84">
        <f t="shared" si="0"/>
        <v>0</v>
      </c>
      <c r="I13" s="88">
        <f>BÖ_EICH_ALT!L13</f>
        <v>0</v>
      </c>
      <c r="J13" s="89">
        <f>BÖ_EICH_ALT!M13</f>
        <v>0</v>
      </c>
      <c r="K13" s="90">
        <f>BÖ_EICH_ALT!N13</f>
        <v>0</v>
      </c>
      <c r="L13" s="87"/>
      <c r="M13" s="86"/>
      <c r="N13" s="84"/>
      <c r="O13" s="87"/>
      <c r="P13" s="86"/>
      <c r="Q13" s="84"/>
      <c r="R13" s="88"/>
      <c r="S13" s="89"/>
      <c r="T13" s="90"/>
      <c r="U13" s="87"/>
      <c r="V13" s="86"/>
      <c r="W13" s="84"/>
      <c r="X13" s="87"/>
      <c r="Y13" s="86"/>
      <c r="Z13" s="84"/>
      <c r="AA13" s="171">
        <f t="shared" si="1"/>
        <v>0</v>
      </c>
      <c r="AB13" s="172">
        <f t="shared" si="1"/>
        <v>0</v>
      </c>
      <c r="AC13" s="173">
        <f>SUM(AA13:AB13)</f>
        <v>0</v>
      </c>
    </row>
    <row r="14" spans="1:29" s="2" customFormat="1" ht="17.100000000000001" customHeight="1" x14ac:dyDescent="0.2">
      <c r="A14" s="74"/>
      <c r="B14" s="75" t="s">
        <v>15</v>
      </c>
      <c r="C14" s="78"/>
      <c r="D14" s="76"/>
      <c r="E14" s="91"/>
      <c r="F14" s="77"/>
      <c r="G14" s="76"/>
      <c r="H14" s="75">
        <f t="shared" si="0"/>
        <v>0</v>
      </c>
      <c r="I14" s="80">
        <f>BÖ_EICH_ALT!L14</f>
        <v>0</v>
      </c>
      <c r="J14" s="81">
        <f>BÖ_EICH_ALT!M14</f>
        <v>0</v>
      </c>
      <c r="K14" s="82">
        <f>BÖ_EICH_ALT!N14</f>
        <v>0</v>
      </c>
      <c r="L14" s="77"/>
      <c r="M14" s="76"/>
      <c r="N14" s="91"/>
      <c r="O14" s="77"/>
      <c r="P14" s="76"/>
      <c r="Q14" s="91"/>
      <c r="R14" s="80"/>
      <c r="S14" s="81"/>
      <c r="T14" s="82"/>
      <c r="U14" s="77"/>
      <c r="V14" s="76"/>
      <c r="W14" s="91"/>
      <c r="X14" s="77"/>
      <c r="Y14" s="76"/>
      <c r="Z14" s="91"/>
      <c r="AA14" s="174">
        <f t="shared" si="1"/>
        <v>0</v>
      </c>
      <c r="AB14" s="169">
        <f t="shared" si="1"/>
        <v>0</v>
      </c>
      <c r="AC14" s="175">
        <f>SUM(AA14:AB14)</f>
        <v>0</v>
      </c>
    </row>
    <row r="15" spans="1:29" s="2" customFormat="1" ht="17.100000000000001" customHeight="1" x14ac:dyDescent="0.2">
      <c r="A15" s="83">
        <v>1951</v>
      </c>
      <c r="B15" s="84" t="s">
        <v>12</v>
      </c>
      <c r="C15" s="85"/>
      <c r="D15" s="86"/>
      <c r="E15" s="91"/>
      <c r="F15" s="87"/>
      <c r="G15" s="86"/>
      <c r="H15" s="84">
        <f t="shared" si="0"/>
        <v>0</v>
      </c>
      <c r="I15" s="88">
        <f>BÖ_EICH_ALT!L15</f>
        <v>0</v>
      </c>
      <c r="J15" s="89">
        <f>BÖ_EICH_ALT!M15</f>
        <v>0</v>
      </c>
      <c r="K15" s="90">
        <f>BÖ_EICH_ALT!N15</f>
        <v>0</v>
      </c>
      <c r="L15" s="87"/>
      <c r="M15" s="86"/>
      <c r="N15" s="91"/>
      <c r="O15" s="87"/>
      <c r="P15" s="86"/>
      <c r="Q15" s="91"/>
      <c r="R15" s="88"/>
      <c r="S15" s="89"/>
      <c r="T15" s="90"/>
      <c r="U15" s="87"/>
      <c r="V15" s="86"/>
      <c r="W15" s="91"/>
      <c r="X15" s="87"/>
      <c r="Y15" s="86"/>
      <c r="Z15" s="91"/>
      <c r="AA15" s="171">
        <f t="shared" si="1"/>
        <v>0</v>
      </c>
      <c r="AB15" s="172">
        <f t="shared" si="1"/>
        <v>0</v>
      </c>
      <c r="AC15" s="173">
        <f>SUM(AA15:AB15)</f>
        <v>0</v>
      </c>
    </row>
    <row r="16" spans="1:29" s="2" customFormat="1" ht="17.100000000000001" customHeight="1" x14ac:dyDescent="0.2">
      <c r="A16" s="74"/>
      <c r="B16" s="75" t="s">
        <v>15</v>
      </c>
      <c r="C16" s="78"/>
      <c r="D16" s="76"/>
      <c r="E16" s="75"/>
      <c r="F16" s="77"/>
      <c r="G16" s="76"/>
      <c r="H16" s="75">
        <f t="shared" si="0"/>
        <v>0</v>
      </c>
      <c r="I16" s="80">
        <f>BÖ_EICH_ALT!L16</f>
        <v>0</v>
      </c>
      <c r="J16" s="81">
        <f>BÖ_EICH_ALT!M16</f>
        <v>0</v>
      </c>
      <c r="K16" s="82">
        <f>BÖ_EICH_ALT!N16</f>
        <v>0</v>
      </c>
      <c r="L16" s="77"/>
      <c r="M16" s="76"/>
      <c r="N16" s="75"/>
      <c r="O16" s="77"/>
      <c r="P16" s="76"/>
      <c r="Q16" s="75"/>
      <c r="R16" s="80"/>
      <c r="S16" s="81"/>
      <c r="T16" s="82"/>
      <c r="U16" s="77"/>
      <c r="V16" s="76"/>
      <c r="W16" s="75"/>
      <c r="X16" s="77"/>
      <c r="Y16" s="76"/>
      <c r="Z16" s="75"/>
      <c r="AA16" s="174">
        <f t="shared" ref="AA16:AA79" si="2">SUM(C16,F16,I16,L16,R16,U16)</f>
        <v>0</v>
      </c>
      <c r="AB16" s="169">
        <f t="shared" ref="AB16:AB79" si="3">SUM(D16,G16,J16,M16,S16,V16)</f>
        <v>0</v>
      </c>
      <c r="AC16" s="175">
        <f t="shared" ref="AC16:AC79" si="4">SUM(AA16:AB16)</f>
        <v>0</v>
      </c>
    </row>
    <row r="17" spans="1:29" s="2" customFormat="1" ht="17.100000000000001" customHeight="1" x14ac:dyDescent="0.2">
      <c r="A17" s="83">
        <v>1952</v>
      </c>
      <c r="B17" s="84" t="s">
        <v>12</v>
      </c>
      <c r="C17" s="85"/>
      <c r="D17" s="86"/>
      <c r="E17" s="84"/>
      <c r="F17" s="87"/>
      <c r="G17" s="86"/>
      <c r="H17" s="84">
        <f t="shared" si="0"/>
        <v>0</v>
      </c>
      <c r="I17" s="88">
        <f>BÖ_EICH_ALT!L17</f>
        <v>0</v>
      </c>
      <c r="J17" s="89">
        <f>BÖ_EICH_ALT!M17</f>
        <v>0</v>
      </c>
      <c r="K17" s="90">
        <f>BÖ_EICH_ALT!N17</f>
        <v>0</v>
      </c>
      <c r="L17" s="87"/>
      <c r="M17" s="86"/>
      <c r="N17" s="84"/>
      <c r="O17" s="87"/>
      <c r="P17" s="86"/>
      <c r="Q17" s="84"/>
      <c r="R17" s="88"/>
      <c r="S17" s="89"/>
      <c r="T17" s="90"/>
      <c r="U17" s="87"/>
      <c r="V17" s="86"/>
      <c r="W17" s="84"/>
      <c r="X17" s="87"/>
      <c r="Y17" s="86"/>
      <c r="Z17" s="84"/>
      <c r="AA17" s="171">
        <f t="shared" si="2"/>
        <v>0</v>
      </c>
      <c r="AB17" s="172">
        <f t="shared" si="3"/>
        <v>0</v>
      </c>
      <c r="AC17" s="173">
        <f t="shared" si="4"/>
        <v>0</v>
      </c>
    </row>
    <row r="18" spans="1:29" s="2" customFormat="1" ht="17.100000000000001" customHeight="1" x14ac:dyDescent="0.2">
      <c r="A18" s="74"/>
      <c r="B18" s="75" t="s">
        <v>15</v>
      </c>
      <c r="C18" s="78"/>
      <c r="D18" s="76"/>
      <c r="E18" s="75"/>
      <c r="F18" s="77"/>
      <c r="G18" s="76"/>
      <c r="H18" s="75">
        <f t="shared" si="0"/>
        <v>0</v>
      </c>
      <c r="I18" s="80">
        <f>BÖ_EICH_ALT!L18</f>
        <v>0</v>
      </c>
      <c r="J18" s="81">
        <f>BÖ_EICH_ALT!M18</f>
        <v>0</v>
      </c>
      <c r="K18" s="82">
        <f>BÖ_EICH_ALT!N18</f>
        <v>0</v>
      </c>
      <c r="L18" s="77"/>
      <c r="M18" s="76"/>
      <c r="N18" s="75"/>
      <c r="O18" s="77"/>
      <c r="P18" s="76"/>
      <c r="Q18" s="75"/>
      <c r="R18" s="80"/>
      <c r="S18" s="81"/>
      <c r="T18" s="82"/>
      <c r="U18" s="77"/>
      <c r="V18" s="76"/>
      <c r="W18" s="75"/>
      <c r="X18" s="77"/>
      <c r="Y18" s="76"/>
      <c r="Z18" s="75"/>
      <c r="AA18" s="174">
        <f t="shared" si="2"/>
        <v>0</v>
      </c>
      <c r="AB18" s="169">
        <f t="shared" si="3"/>
        <v>0</v>
      </c>
      <c r="AC18" s="175">
        <f t="shared" si="4"/>
        <v>0</v>
      </c>
    </row>
    <row r="19" spans="1:29" s="2" customFormat="1" ht="17.100000000000001" customHeight="1" x14ac:dyDescent="0.2">
      <c r="A19" s="83">
        <v>1953</v>
      </c>
      <c r="B19" s="84" t="s">
        <v>12</v>
      </c>
      <c r="C19" s="85"/>
      <c r="D19" s="86"/>
      <c r="E19" s="84"/>
      <c r="F19" s="87"/>
      <c r="G19" s="86"/>
      <c r="H19" s="84">
        <f t="shared" si="0"/>
        <v>0</v>
      </c>
      <c r="I19" s="88">
        <f>BÖ_EICH_ALT!L19</f>
        <v>0</v>
      </c>
      <c r="J19" s="89">
        <f>BÖ_EICH_ALT!M19</f>
        <v>0</v>
      </c>
      <c r="K19" s="90">
        <f>BÖ_EICH_ALT!N19</f>
        <v>0</v>
      </c>
      <c r="L19" s="87"/>
      <c r="M19" s="86"/>
      <c r="N19" s="84"/>
      <c r="O19" s="87"/>
      <c r="P19" s="86"/>
      <c r="Q19" s="84"/>
      <c r="R19" s="88"/>
      <c r="S19" s="89"/>
      <c r="T19" s="90"/>
      <c r="U19" s="87"/>
      <c r="V19" s="86"/>
      <c r="W19" s="84"/>
      <c r="X19" s="87"/>
      <c r="Y19" s="86"/>
      <c r="Z19" s="84"/>
      <c r="AA19" s="171">
        <f t="shared" si="2"/>
        <v>0</v>
      </c>
      <c r="AB19" s="172">
        <f t="shared" si="3"/>
        <v>0</v>
      </c>
      <c r="AC19" s="173">
        <f t="shared" si="4"/>
        <v>0</v>
      </c>
    </row>
    <row r="20" spans="1:29" s="2" customFormat="1" ht="17.100000000000001" customHeight="1" x14ac:dyDescent="0.2">
      <c r="A20" s="74"/>
      <c r="B20" s="75" t="s">
        <v>15</v>
      </c>
      <c r="C20" s="78"/>
      <c r="D20" s="76"/>
      <c r="E20" s="75"/>
      <c r="F20" s="77"/>
      <c r="G20" s="76"/>
      <c r="H20" s="75">
        <f t="shared" si="0"/>
        <v>0</v>
      </c>
      <c r="I20" s="80">
        <f>BÖ_EICH_ALT!L20</f>
        <v>0</v>
      </c>
      <c r="J20" s="81">
        <f>BÖ_EICH_ALT!M20</f>
        <v>0</v>
      </c>
      <c r="K20" s="82">
        <f>BÖ_EICH_ALT!N20</f>
        <v>0</v>
      </c>
      <c r="L20" s="77"/>
      <c r="M20" s="76"/>
      <c r="N20" s="75"/>
      <c r="O20" s="77"/>
      <c r="P20" s="76"/>
      <c r="Q20" s="75"/>
      <c r="R20" s="80"/>
      <c r="S20" s="81"/>
      <c r="T20" s="82"/>
      <c r="U20" s="77"/>
      <c r="V20" s="76"/>
      <c r="W20" s="75"/>
      <c r="X20" s="77"/>
      <c r="Y20" s="76"/>
      <c r="Z20" s="75"/>
      <c r="AA20" s="174">
        <f t="shared" si="2"/>
        <v>0</v>
      </c>
      <c r="AB20" s="169">
        <f t="shared" si="3"/>
        <v>0</v>
      </c>
      <c r="AC20" s="175">
        <f t="shared" si="4"/>
        <v>0</v>
      </c>
    </row>
    <row r="21" spans="1:29" s="2" customFormat="1" ht="17.100000000000001" customHeight="1" x14ac:dyDescent="0.2">
      <c r="A21" s="83">
        <v>1954</v>
      </c>
      <c r="B21" s="84" t="s">
        <v>12</v>
      </c>
      <c r="C21" s="85"/>
      <c r="D21" s="86"/>
      <c r="E21" s="84"/>
      <c r="F21" s="87"/>
      <c r="G21" s="86"/>
      <c r="H21" s="84">
        <f t="shared" si="0"/>
        <v>0</v>
      </c>
      <c r="I21" s="88">
        <f>BÖ_EICH_ALT!L21</f>
        <v>0</v>
      </c>
      <c r="J21" s="89">
        <f>BÖ_EICH_ALT!M21</f>
        <v>0</v>
      </c>
      <c r="K21" s="90">
        <f>BÖ_EICH_ALT!N21</f>
        <v>0</v>
      </c>
      <c r="L21" s="87"/>
      <c r="M21" s="86"/>
      <c r="N21" s="84"/>
      <c r="O21" s="87"/>
      <c r="P21" s="86"/>
      <c r="Q21" s="84"/>
      <c r="R21" s="88"/>
      <c r="S21" s="89"/>
      <c r="T21" s="90"/>
      <c r="U21" s="87"/>
      <c r="V21" s="86"/>
      <c r="W21" s="84"/>
      <c r="X21" s="87"/>
      <c r="Y21" s="86"/>
      <c r="Z21" s="84"/>
      <c r="AA21" s="171">
        <f t="shared" si="2"/>
        <v>0</v>
      </c>
      <c r="AB21" s="172">
        <f t="shared" si="3"/>
        <v>0</v>
      </c>
      <c r="AC21" s="173">
        <f t="shared" si="4"/>
        <v>0</v>
      </c>
    </row>
    <row r="22" spans="1:29" s="2" customFormat="1" ht="17.100000000000001" customHeight="1" x14ac:dyDescent="0.2">
      <c r="A22" s="74"/>
      <c r="B22" s="75" t="s">
        <v>15</v>
      </c>
      <c r="C22" s="78"/>
      <c r="D22" s="76"/>
      <c r="E22" s="75"/>
      <c r="F22" s="77"/>
      <c r="G22" s="76"/>
      <c r="H22" s="75">
        <f t="shared" si="0"/>
        <v>0</v>
      </c>
      <c r="I22" s="80">
        <f>BÖ_EICH_ALT!L22</f>
        <v>0</v>
      </c>
      <c r="J22" s="81">
        <f>BÖ_EICH_ALT!M22</f>
        <v>0</v>
      </c>
      <c r="K22" s="82">
        <f>BÖ_EICH_ALT!N22</f>
        <v>0</v>
      </c>
      <c r="L22" s="77"/>
      <c r="M22" s="76"/>
      <c r="N22" s="75"/>
      <c r="O22" s="77"/>
      <c r="P22" s="76"/>
      <c r="Q22" s="75"/>
      <c r="R22" s="80"/>
      <c r="S22" s="81"/>
      <c r="T22" s="82"/>
      <c r="U22" s="77"/>
      <c r="V22" s="76"/>
      <c r="W22" s="75"/>
      <c r="X22" s="77"/>
      <c r="Y22" s="76"/>
      <c r="Z22" s="75"/>
      <c r="AA22" s="174">
        <f t="shared" si="2"/>
        <v>0</v>
      </c>
      <c r="AB22" s="169">
        <f t="shared" si="3"/>
        <v>0</v>
      </c>
      <c r="AC22" s="175">
        <f t="shared" si="4"/>
        <v>0</v>
      </c>
    </row>
    <row r="23" spans="1:29" s="2" customFormat="1" ht="17.100000000000001" customHeight="1" x14ac:dyDescent="0.2">
      <c r="A23" s="83">
        <v>1955</v>
      </c>
      <c r="B23" s="84" t="s">
        <v>12</v>
      </c>
      <c r="C23" s="85"/>
      <c r="D23" s="86"/>
      <c r="E23" s="84"/>
      <c r="F23" s="87"/>
      <c r="G23" s="86"/>
      <c r="H23" s="84">
        <f t="shared" si="0"/>
        <v>0</v>
      </c>
      <c r="I23" s="88">
        <f>BÖ_EICH_ALT!L23</f>
        <v>0</v>
      </c>
      <c r="J23" s="89">
        <f>BÖ_EICH_ALT!M23</f>
        <v>0</v>
      </c>
      <c r="K23" s="90">
        <f>BÖ_EICH_ALT!N23</f>
        <v>0</v>
      </c>
      <c r="L23" s="87"/>
      <c r="M23" s="86"/>
      <c r="N23" s="84"/>
      <c r="O23" s="87"/>
      <c r="P23" s="86"/>
      <c r="Q23" s="84"/>
      <c r="R23" s="88"/>
      <c r="S23" s="89"/>
      <c r="T23" s="90"/>
      <c r="U23" s="87"/>
      <c r="V23" s="86"/>
      <c r="W23" s="84"/>
      <c r="X23" s="87"/>
      <c r="Y23" s="86"/>
      <c r="Z23" s="84"/>
      <c r="AA23" s="171">
        <f t="shared" si="2"/>
        <v>0</v>
      </c>
      <c r="AB23" s="172">
        <f t="shared" si="3"/>
        <v>0</v>
      </c>
      <c r="AC23" s="173">
        <f t="shared" si="4"/>
        <v>0</v>
      </c>
    </row>
    <row r="24" spans="1:29" s="2" customFormat="1" ht="17.100000000000001" customHeight="1" x14ac:dyDescent="0.2">
      <c r="A24" s="74"/>
      <c r="B24" s="75" t="s">
        <v>15</v>
      </c>
      <c r="C24" s="78"/>
      <c r="D24" s="76"/>
      <c r="E24" s="75"/>
      <c r="F24" s="77"/>
      <c r="G24" s="76"/>
      <c r="H24" s="75">
        <f t="shared" si="0"/>
        <v>0</v>
      </c>
      <c r="I24" s="80">
        <f>BÖ_EICH_ALT!L24</f>
        <v>0</v>
      </c>
      <c r="J24" s="81">
        <f>BÖ_EICH_ALT!M24</f>
        <v>0</v>
      </c>
      <c r="K24" s="82">
        <f>BÖ_EICH_ALT!N24</f>
        <v>0</v>
      </c>
      <c r="L24" s="77"/>
      <c r="M24" s="76"/>
      <c r="N24" s="75"/>
      <c r="O24" s="77"/>
      <c r="P24" s="76"/>
      <c r="Q24" s="75"/>
      <c r="R24" s="80"/>
      <c r="S24" s="81"/>
      <c r="T24" s="82"/>
      <c r="U24" s="77"/>
      <c r="V24" s="76"/>
      <c r="W24" s="75"/>
      <c r="X24" s="77"/>
      <c r="Y24" s="76"/>
      <c r="Z24" s="75"/>
      <c r="AA24" s="174">
        <f t="shared" si="2"/>
        <v>0</v>
      </c>
      <c r="AB24" s="169">
        <f t="shared" si="3"/>
        <v>0</v>
      </c>
      <c r="AC24" s="175">
        <f t="shared" si="4"/>
        <v>0</v>
      </c>
    </row>
    <row r="25" spans="1:29" s="2" customFormat="1" ht="17.100000000000001" customHeight="1" x14ac:dyDescent="0.2">
      <c r="A25" s="83">
        <v>1956</v>
      </c>
      <c r="B25" s="84" t="s">
        <v>12</v>
      </c>
      <c r="C25" s="85"/>
      <c r="D25" s="86"/>
      <c r="E25" s="84"/>
      <c r="F25" s="87"/>
      <c r="G25" s="86"/>
      <c r="H25" s="84">
        <f t="shared" si="0"/>
        <v>0</v>
      </c>
      <c r="I25" s="88">
        <f>BÖ_EICH_ALT!L25</f>
        <v>0</v>
      </c>
      <c r="J25" s="89">
        <f>BÖ_EICH_ALT!M25</f>
        <v>0</v>
      </c>
      <c r="K25" s="90">
        <f>BÖ_EICH_ALT!N25</f>
        <v>0</v>
      </c>
      <c r="L25" s="87"/>
      <c r="M25" s="86"/>
      <c r="N25" s="84"/>
      <c r="O25" s="87"/>
      <c r="P25" s="86"/>
      <c r="Q25" s="84"/>
      <c r="R25" s="88"/>
      <c r="S25" s="89"/>
      <c r="T25" s="90"/>
      <c r="U25" s="87"/>
      <c r="V25" s="86"/>
      <c r="W25" s="84"/>
      <c r="X25" s="87"/>
      <c r="Y25" s="86"/>
      <c r="Z25" s="84"/>
      <c r="AA25" s="171">
        <f t="shared" si="2"/>
        <v>0</v>
      </c>
      <c r="AB25" s="172">
        <f t="shared" si="3"/>
        <v>0</v>
      </c>
      <c r="AC25" s="173">
        <f t="shared" si="4"/>
        <v>0</v>
      </c>
    </row>
    <row r="26" spans="1:29" s="2" customFormat="1" ht="17.100000000000001" customHeight="1" x14ac:dyDescent="0.2">
      <c r="A26" s="74"/>
      <c r="B26" s="75" t="s">
        <v>15</v>
      </c>
      <c r="C26" s="78"/>
      <c r="D26" s="76"/>
      <c r="E26" s="75"/>
      <c r="F26" s="77"/>
      <c r="G26" s="76"/>
      <c r="H26" s="75">
        <f t="shared" si="0"/>
        <v>0</v>
      </c>
      <c r="I26" s="80">
        <f>BÖ_EICH_ALT!L26</f>
        <v>0</v>
      </c>
      <c r="J26" s="81">
        <f>BÖ_EICH_ALT!M26</f>
        <v>0</v>
      </c>
      <c r="K26" s="82">
        <f>BÖ_EICH_ALT!N26</f>
        <v>0</v>
      </c>
      <c r="L26" s="77"/>
      <c r="M26" s="76"/>
      <c r="N26" s="75"/>
      <c r="O26" s="77"/>
      <c r="P26" s="76"/>
      <c r="Q26" s="75"/>
      <c r="R26" s="80"/>
      <c r="S26" s="81"/>
      <c r="T26" s="82"/>
      <c r="U26" s="77"/>
      <c r="V26" s="76"/>
      <c r="W26" s="75"/>
      <c r="X26" s="77"/>
      <c r="Y26" s="76"/>
      <c r="Z26" s="75"/>
      <c r="AA26" s="174">
        <f t="shared" si="2"/>
        <v>0</v>
      </c>
      <c r="AB26" s="169">
        <f t="shared" si="3"/>
        <v>0</v>
      </c>
      <c r="AC26" s="175">
        <f t="shared" si="4"/>
        <v>0</v>
      </c>
    </row>
    <row r="27" spans="1:29" s="2" customFormat="1" ht="17.100000000000001" customHeight="1" x14ac:dyDescent="0.2">
      <c r="A27" s="83">
        <v>1957</v>
      </c>
      <c r="B27" s="84" t="s">
        <v>12</v>
      </c>
      <c r="C27" s="85"/>
      <c r="D27" s="86"/>
      <c r="E27" s="84"/>
      <c r="F27" s="87"/>
      <c r="G27" s="86"/>
      <c r="H27" s="84">
        <f t="shared" si="0"/>
        <v>0</v>
      </c>
      <c r="I27" s="88">
        <f>BÖ_EICH_ALT!L27</f>
        <v>0</v>
      </c>
      <c r="J27" s="89">
        <f>BÖ_EICH_ALT!M27</f>
        <v>0</v>
      </c>
      <c r="K27" s="90">
        <f>BÖ_EICH_ALT!N27</f>
        <v>0</v>
      </c>
      <c r="L27" s="87"/>
      <c r="M27" s="86"/>
      <c r="N27" s="84"/>
      <c r="O27" s="87"/>
      <c r="P27" s="86"/>
      <c r="Q27" s="84"/>
      <c r="R27" s="88"/>
      <c r="S27" s="89"/>
      <c r="T27" s="90"/>
      <c r="U27" s="87"/>
      <c r="V27" s="86"/>
      <c r="W27" s="84"/>
      <c r="X27" s="87"/>
      <c r="Y27" s="86"/>
      <c r="Z27" s="84"/>
      <c r="AA27" s="171">
        <f t="shared" si="2"/>
        <v>0</v>
      </c>
      <c r="AB27" s="172">
        <f t="shared" si="3"/>
        <v>0</v>
      </c>
      <c r="AC27" s="173">
        <f t="shared" si="4"/>
        <v>0</v>
      </c>
    </row>
    <row r="28" spans="1:29" s="2" customFormat="1" ht="17.100000000000001" customHeight="1" x14ac:dyDescent="0.2">
      <c r="A28" s="74"/>
      <c r="B28" s="75" t="s">
        <v>15</v>
      </c>
      <c r="C28" s="78"/>
      <c r="D28" s="76"/>
      <c r="E28" s="75"/>
      <c r="F28" s="77"/>
      <c r="G28" s="76"/>
      <c r="H28" s="75">
        <f t="shared" si="0"/>
        <v>0</v>
      </c>
      <c r="I28" s="80">
        <f>BÖ_EICH_ALT!L28</f>
        <v>0</v>
      </c>
      <c r="J28" s="81">
        <f>BÖ_EICH_ALT!M28</f>
        <v>0</v>
      </c>
      <c r="K28" s="82">
        <f>BÖ_EICH_ALT!N28</f>
        <v>0</v>
      </c>
      <c r="L28" s="77"/>
      <c r="M28" s="76"/>
      <c r="N28" s="75"/>
      <c r="O28" s="77"/>
      <c r="P28" s="76"/>
      <c r="Q28" s="75"/>
      <c r="R28" s="80"/>
      <c r="S28" s="81"/>
      <c r="T28" s="82"/>
      <c r="U28" s="77"/>
      <c r="V28" s="76"/>
      <c r="W28" s="75"/>
      <c r="X28" s="77"/>
      <c r="Y28" s="76"/>
      <c r="Z28" s="75"/>
      <c r="AA28" s="174">
        <f t="shared" si="2"/>
        <v>0</v>
      </c>
      <c r="AB28" s="169">
        <f t="shared" si="3"/>
        <v>0</v>
      </c>
      <c r="AC28" s="175">
        <f t="shared" si="4"/>
        <v>0</v>
      </c>
    </row>
    <row r="29" spans="1:29" s="2" customFormat="1" ht="17.100000000000001" customHeight="1" x14ac:dyDescent="0.2">
      <c r="A29" s="83">
        <v>1958</v>
      </c>
      <c r="B29" s="84" t="s">
        <v>12</v>
      </c>
      <c r="C29" s="85"/>
      <c r="D29" s="86"/>
      <c r="E29" s="84"/>
      <c r="F29" s="87"/>
      <c r="G29" s="86"/>
      <c r="H29" s="84">
        <f t="shared" si="0"/>
        <v>0</v>
      </c>
      <c r="I29" s="88">
        <f>BÖ_EICH_ALT!L29</f>
        <v>0</v>
      </c>
      <c r="J29" s="89">
        <f>BÖ_EICH_ALT!M29</f>
        <v>0</v>
      </c>
      <c r="K29" s="90">
        <f>BÖ_EICH_ALT!N29</f>
        <v>0</v>
      </c>
      <c r="L29" s="87"/>
      <c r="M29" s="86"/>
      <c r="N29" s="84"/>
      <c r="O29" s="87"/>
      <c r="P29" s="86"/>
      <c r="Q29" s="84"/>
      <c r="R29" s="88"/>
      <c r="S29" s="89"/>
      <c r="T29" s="90"/>
      <c r="U29" s="87"/>
      <c r="V29" s="86"/>
      <c r="W29" s="84"/>
      <c r="X29" s="87"/>
      <c r="Y29" s="86"/>
      <c r="Z29" s="84"/>
      <c r="AA29" s="171">
        <f t="shared" si="2"/>
        <v>0</v>
      </c>
      <c r="AB29" s="172">
        <f t="shared" si="3"/>
        <v>0</v>
      </c>
      <c r="AC29" s="173">
        <f t="shared" si="4"/>
        <v>0</v>
      </c>
    </row>
    <row r="30" spans="1:29" s="2" customFormat="1" ht="17.100000000000001" customHeight="1" x14ac:dyDescent="0.2">
      <c r="A30" s="74"/>
      <c r="B30" s="75" t="s">
        <v>15</v>
      </c>
      <c r="C30" s="78"/>
      <c r="D30" s="76"/>
      <c r="E30" s="75"/>
      <c r="F30" s="77"/>
      <c r="G30" s="76"/>
      <c r="H30" s="75">
        <f t="shared" si="0"/>
        <v>0</v>
      </c>
      <c r="I30" s="80">
        <f>BÖ_EICH_ALT!L30</f>
        <v>0</v>
      </c>
      <c r="J30" s="81">
        <f>BÖ_EICH_ALT!M30</f>
        <v>0</v>
      </c>
      <c r="K30" s="82">
        <f>BÖ_EICH_ALT!N30</f>
        <v>0</v>
      </c>
      <c r="L30" s="77"/>
      <c r="M30" s="76"/>
      <c r="N30" s="75"/>
      <c r="O30" s="77"/>
      <c r="P30" s="76"/>
      <c r="Q30" s="75"/>
      <c r="R30" s="80"/>
      <c r="S30" s="81"/>
      <c r="T30" s="82"/>
      <c r="U30" s="77"/>
      <c r="V30" s="76"/>
      <c r="W30" s="75"/>
      <c r="X30" s="77"/>
      <c r="Y30" s="76"/>
      <c r="Z30" s="75"/>
      <c r="AA30" s="174">
        <f t="shared" si="2"/>
        <v>0</v>
      </c>
      <c r="AB30" s="169">
        <f t="shared" si="3"/>
        <v>0</v>
      </c>
      <c r="AC30" s="175">
        <f t="shared" si="4"/>
        <v>0</v>
      </c>
    </row>
    <row r="31" spans="1:29" s="2" customFormat="1" ht="17.100000000000001" customHeight="1" x14ac:dyDescent="0.2">
      <c r="A31" s="83">
        <v>1959</v>
      </c>
      <c r="B31" s="84" t="s">
        <v>12</v>
      </c>
      <c r="C31" s="85"/>
      <c r="D31" s="86"/>
      <c r="E31" s="84"/>
      <c r="F31" s="87"/>
      <c r="G31" s="86"/>
      <c r="H31" s="84">
        <f t="shared" si="0"/>
        <v>0</v>
      </c>
      <c r="I31" s="88">
        <f>BÖ_EICH_ALT!L31</f>
        <v>0</v>
      </c>
      <c r="J31" s="89">
        <f>BÖ_EICH_ALT!M31</f>
        <v>0</v>
      </c>
      <c r="K31" s="90">
        <f>BÖ_EICH_ALT!N31</f>
        <v>0</v>
      </c>
      <c r="L31" s="87"/>
      <c r="M31" s="86"/>
      <c r="N31" s="84"/>
      <c r="O31" s="87"/>
      <c r="P31" s="86"/>
      <c r="Q31" s="84"/>
      <c r="R31" s="88"/>
      <c r="S31" s="89"/>
      <c r="T31" s="90"/>
      <c r="U31" s="87"/>
      <c r="V31" s="86"/>
      <c r="W31" s="84"/>
      <c r="X31" s="87"/>
      <c r="Y31" s="86"/>
      <c r="Z31" s="84"/>
      <c r="AA31" s="171">
        <f t="shared" si="2"/>
        <v>0</v>
      </c>
      <c r="AB31" s="172">
        <f t="shared" si="3"/>
        <v>0</v>
      </c>
      <c r="AC31" s="173">
        <f t="shared" si="4"/>
        <v>0</v>
      </c>
    </row>
    <row r="32" spans="1:29" s="2" customFormat="1" ht="17.100000000000001" customHeight="1" x14ac:dyDescent="0.2">
      <c r="A32" s="74"/>
      <c r="B32" s="75" t="s">
        <v>15</v>
      </c>
      <c r="C32" s="78"/>
      <c r="D32" s="76"/>
      <c r="E32" s="75"/>
      <c r="F32" s="77"/>
      <c r="G32" s="76"/>
      <c r="H32" s="75">
        <f t="shared" si="0"/>
        <v>0</v>
      </c>
      <c r="I32" s="80">
        <f>BÖ_EICH_ALT!L32</f>
        <v>0</v>
      </c>
      <c r="J32" s="81">
        <f>BÖ_EICH_ALT!M32</f>
        <v>0</v>
      </c>
      <c r="K32" s="82">
        <f>BÖ_EICH_ALT!N32</f>
        <v>0</v>
      </c>
      <c r="L32" s="77"/>
      <c r="M32" s="76"/>
      <c r="N32" s="75"/>
      <c r="O32" s="77"/>
      <c r="P32" s="76"/>
      <c r="Q32" s="75"/>
      <c r="R32" s="80"/>
      <c r="S32" s="81"/>
      <c r="T32" s="82"/>
      <c r="U32" s="77"/>
      <c r="V32" s="76"/>
      <c r="W32" s="75"/>
      <c r="X32" s="77"/>
      <c r="Y32" s="76"/>
      <c r="Z32" s="75"/>
      <c r="AA32" s="174">
        <f t="shared" si="2"/>
        <v>0</v>
      </c>
      <c r="AB32" s="169">
        <f t="shared" si="3"/>
        <v>0</v>
      </c>
      <c r="AC32" s="175">
        <f t="shared" si="4"/>
        <v>0</v>
      </c>
    </row>
    <row r="33" spans="1:29" s="2" customFormat="1" ht="17.100000000000001" customHeight="1" x14ac:dyDescent="0.2">
      <c r="A33" s="83">
        <v>1960</v>
      </c>
      <c r="B33" s="84" t="s">
        <v>12</v>
      </c>
      <c r="C33" s="85"/>
      <c r="D33" s="86"/>
      <c r="E33" s="84"/>
      <c r="F33" s="87"/>
      <c r="G33" s="86"/>
      <c r="H33" s="84">
        <f t="shared" si="0"/>
        <v>0</v>
      </c>
      <c r="I33" s="88">
        <f>BÖ_EICH_ALT!L33</f>
        <v>0</v>
      </c>
      <c r="J33" s="89">
        <f>BÖ_EICH_ALT!M33</f>
        <v>0</v>
      </c>
      <c r="K33" s="90">
        <f>BÖ_EICH_ALT!N33</f>
        <v>0</v>
      </c>
      <c r="L33" s="87"/>
      <c r="M33" s="86"/>
      <c r="N33" s="84"/>
      <c r="O33" s="87"/>
      <c r="P33" s="86"/>
      <c r="Q33" s="84"/>
      <c r="R33" s="88"/>
      <c r="S33" s="89"/>
      <c r="T33" s="90"/>
      <c r="U33" s="87"/>
      <c r="V33" s="86"/>
      <c r="W33" s="84"/>
      <c r="X33" s="87"/>
      <c r="Y33" s="86"/>
      <c r="Z33" s="84"/>
      <c r="AA33" s="171">
        <f t="shared" si="2"/>
        <v>0</v>
      </c>
      <c r="AB33" s="172">
        <f t="shared" si="3"/>
        <v>0</v>
      </c>
      <c r="AC33" s="173">
        <f t="shared" si="4"/>
        <v>0</v>
      </c>
    </row>
    <row r="34" spans="1:29" s="2" customFormat="1" ht="17.100000000000001" customHeight="1" x14ac:dyDescent="0.2">
      <c r="A34" s="74"/>
      <c r="B34" s="75" t="s">
        <v>15</v>
      </c>
      <c r="C34" s="78"/>
      <c r="D34" s="76"/>
      <c r="E34" s="75"/>
      <c r="F34" s="77"/>
      <c r="G34" s="76"/>
      <c r="H34" s="75">
        <f t="shared" si="0"/>
        <v>0</v>
      </c>
      <c r="I34" s="80">
        <f>BÖ_EICH_ALT!L34</f>
        <v>0</v>
      </c>
      <c r="J34" s="81">
        <f>BÖ_EICH_ALT!M34</f>
        <v>0</v>
      </c>
      <c r="K34" s="82">
        <f>BÖ_EICH_ALT!N34</f>
        <v>0</v>
      </c>
      <c r="L34" s="77"/>
      <c r="M34" s="76"/>
      <c r="N34" s="75"/>
      <c r="O34" s="77"/>
      <c r="P34" s="76"/>
      <c r="Q34" s="75"/>
      <c r="R34" s="80"/>
      <c r="S34" s="81"/>
      <c r="T34" s="82"/>
      <c r="U34" s="77"/>
      <c r="V34" s="76"/>
      <c r="W34" s="75"/>
      <c r="X34" s="77"/>
      <c r="Y34" s="76"/>
      <c r="Z34" s="75"/>
      <c r="AA34" s="174">
        <f t="shared" si="2"/>
        <v>0</v>
      </c>
      <c r="AB34" s="169">
        <f t="shared" si="3"/>
        <v>0</v>
      </c>
      <c r="AC34" s="175">
        <f t="shared" si="4"/>
        <v>0</v>
      </c>
    </row>
    <row r="35" spans="1:29" s="2" customFormat="1" ht="17.100000000000001" customHeight="1" x14ac:dyDescent="0.2">
      <c r="A35" s="83">
        <v>1961</v>
      </c>
      <c r="B35" s="84" t="s">
        <v>12</v>
      </c>
      <c r="C35" s="85"/>
      <c r="D35" s="86"/>
      <c r="E35" s="84"/>
      <c r="F35" s="87"/>
      <c r="G35" s="86"/>
      <c r="H35" s="84">
        <f t="shared" si="0"/>
        <v>0</v>
      </c>
      <c r="I35" s="88">
        <f>BÖ_EICH_ALT!L35</f>
        <v>0</v>
      </c>
      <c r="J35" s="89">
        <f>BÖ_EICH_ALT!M35</f>
        <v>0</v>
      </c>
      <c r="K35" s="90">
        <f>BÖ_EICH_ALT!N35</f>
        <v>0</v>
      </c>
      <c r="L35" s="87"/>
      <c r="M35" s="86"/>
      <c r="N35" s="84"/>
      <c r="O35" s="87"/>
      <c r="P35" s="86"/>
      <c r="Q35" s="84"/>
      <c r="R35" s="88"/>
      <c r="S35" s="89"/>
      <c r="T35" s="90"/>
      <c r="U35" s="87"/>
      <c r="V35" s="86"/>
      <c r="W35" s="84"/>
      <c r="X35" s="87"/>
      <c r="Y35" s="86"/>
      <c r="Z35" s="84"/>
      <c r="AA35" s="171">
        <f t="shared" si="2"/>
        <v>0</v>
      </c>
      <c r="AB35" s="172">
        <f t="shared" si="3"/>
        <v>0</v>
      </c>
      <c r="AC35" s="173">
        <f t="shared" si="4"/>
        <v>0</v>
      </c>
    </row>
    <row r="36" spans="1:29" s="2" customFormat="1" ht="17.100000000000001" customHeight="1" x14ac:dyDescent="0.2">
      <c r="A36" s="74"/>
      <c r="B36" s="75" t="s">
        <v>15</v>
      </c>
      <c r="C36" s="78"/>
      <c r="D36" s="76"/>
      <c r="E36" s="75"/>
      <c r="F36" s="77"/>
      <c r="G36" s="76"/>
      <c r="H36" s="75">
        <f t="shared" si="0"/>
        <v>0</v>
      </c>
      <c r="I36" s="80">
        <f>BÖ_EICH_ALT!L36</f>
        <v>0</v>
      </c>
      <c r="J36" s="81">
        <f>BÖ_EICH_ALT!M36</f>
        <v>0</v>
      </c>
      <c r="K36" s="82">
        <f>BÖ_EICH_ALT!N36</f>
        <v>0</v>
      </c>
      <c r="L36" s="77"/>
      <c r="M36" s="76"/>
      <c r="N36" s="75"/>
      <c r="O36" s="77"/>
      <c r="P36" s="76"/>
      <c r="Q36" s="75"/>
      <c r="R36" s="80"/>
      <c r="S36" s="81"/>
      <c r="T36" s="82"/>
      <c r="U36" s="77"/>
      <c r="V36" s="76"/>
      <c r="W36" s="75"/>
      <c r="X36" s="77"/>
      <c r="Y36" s="76"/>
      <c r="Z36" s="75"/>
      <c r="AA36" s="174">
        <f t="shared" si="2"/>
        <v>0</v>
      </c>
      <c r="AB36" s="169">
        <f t="shared" si="3"/>
        <v>0</v>
      </c>
      <c r="AC36" s="175">
        <f t="shared" si="4"/>
        <v>0</v>
      </c>
    </row>
    <row r="37" spans="1:29" s="2" customFormat="1" ht="17.100000000000001" customHeight="1" x14ac:dyDescent="0.2">
      <c r="A37" s="83">
        <v>1962</v>
      </c>
      <c r="B37" s="84" t="s">
        <v>12</v>
      </c>
      <c r="C37" s="85"/>
      <c r="D37" s="86"/>
      <c r="E37" s="84"/>
      <c r="F37" s="87"/>
      <c r="G37" s="86"/>
      <c r="H37" s="84">
        <f t="shared" si="0"/>
        <v>0</v>
      </c>
      <c r="I37" s="88">
        <f>BÖ_EICH_ALT!L37</f>
        <v>0</v>
      </c>
      <c r="J37" s="89">
        <f>BÖ_EICH_ALT!M37</f>
        <v>0</v>
      </c>
      <c r="K37" s="90">
        <f>BÖ_EICH_ALT!N37</f>
        <v>0</v>
      </c>
      <c r="L37" s="87"/>
      <c r="M37" s="86"/>
      <c r="N37" s="84"/>
      <c r="O37" s="87"/>
      <c r="P37" s="86"/>
      <c r="Q37" s="84"/>
      <c r="R37" s="88"/>
      <c r="S37" s="89"/>
      <c r="T37" s="90"/>
      <c r="U37" s="87"/>
      <c r="V37" s="86"/>
      <c r="W37" s="84"/>
      <c r="X37" s="87"/>
      <c r="Y37" s="86"/>
      <c r="Z37" s="84"/>
      <c r="AA37" s="171">
        <f t="shared" si="2"/>
        <v>0</v>
      </c>
      <c r="AB37" s="172">
        <f t="shared" si="3"/>
        <v>0</v>
      </c>
      <c r="AC37" s="173">
        <f t="shared" si="4"/>
        <v>0</v>
      </c>
    </row>
    <row r="38" spans="1:29" s="2" customFormat="1" ht="17.100000000000001" customHeight="1" x14ac:dyDescent="0.2">
      <c r="A38" s="74"/>
      <c r="B38" s="75" t="s">
        <v>15</v>
      </c>
      <c r="C38" s="78"/>
      <c r="D38" s="76"/>
      <c r="E38" s="75"/>
      <c r="F38" s="77"/>
      <c r="G38" s="76"/>
      <c r="H38" s="75">
        <f t="shared" si="0"/>
        <v>0</v>
      </c>
      <c r="I38" s="80">
        <f>BÖ_EICH_ALT!L38</f>
        <v>0</v>
      </c>
      <c r="J38" s="81">
        <f>BÖ_EICH_ALT!M38</f>
        <v>0</v>
      </c>
      <c r="K38" s="82">
        <f>BÖ_EICH_ALT!N38</f>
        <v>0</v>
      </c>
      <c r="L38" s="77"/>
      <c r="M38" s="76"/>
      <c r="N38" s="75"/>
      <c r="O38" s="77"/>
      <c r="P38" s="76"/>
      <c r="Q38" s="75"/>
      <c r="R38" s="80"/>
      <c r="S38" s="81"/>
      <c r="T38" s="82"/>
      <c r="U38" s="77"/>
      <c r="V38" s="76"/>
      <c r="W38" s="75"/>
      <c r="X38" s="77"/>
      <c r="Y38" s="76"/>
      <c r="Z38" s="75"/>
      <c r="AA38" s="174">
        <f t="shared" si="2"/>
        <v>0</v>
      </c>
      <c r="AB38" s="169">
        <f t="shared" si="3"/>
        <v>0</v>
      </c>
      <c r="AC38" s="175">
        <f t="shared" si="4"/>
        <v>0</v>
      </c>
    </row>
    <row r="39" spans="1:29" s="2" customFormat="1" ht="17.100000000000001" customHeight="1" x14ac:dyDescent="0.2">
      <c r="A39" s="83">
        <v>1963</v>
      </c>
      <c r="B39" s="84" t="s">
        <v>12</v>
      </c>
      <c r="C39" s="85"/>
      <c r="D39" s="86"/>
      <c r="E39" s="84"/>
      <c r="F39" s="87"/>
      <c r="G39" s="86"/>
      <c r="H39" s="84">
        <f t="shared" si="0"/>
        <v>0</v>
      </c>
      <c r="I39" s="88">
        <f>BÖ_EICH_ALT!L39</f>
        <v>0</v>
      </c>
      <c r="J39" s="89">
        <f>BÖ_EICH_ALT!M39</f>
        <v>0</v>
      </c>
      <c r="K39" s="90">
        <f>BÖ_EICH_ALT!N39</f>
        <v>0</v>
      </c>
      <c r="L39" s="87"/>
      <c r="M39" s="86"/>
      <c r="N39" s="84"/>
      <c r="O39" s="87"/>
      <c r="P39" s="86"/>
      <c r="Q39" s="84"/>
      <c r="R39" s="88"/>
      <c r="S39" s="89"/>
      <c r="T39" s="90"/>
      <c r="U39" s="87"/>
      <c r="V39" s="86"/>
      <c r="W39" s="84"/>
      <c r="X39" s="87"/>
      <c r="Y39" s="86"/>
      <c r="Z39" s="84"/>
      <c r="AA39" s="171">
        <f t="shared" si="2"/>
        <v>0</v>
      </c>
      <c r="AB39" s="172">
        <f t="shared" si="3"/>
        <v>0</v>
      </c>
      <c r="AC39" s="173">
        <f t="shared" si="4"/>
        <v>0</v>
      </c>
    </row>
    <row r="40" spans="1:29" s="2" customFormat="1" ht="17.100000000000001" customHeight="1" x14ac:dyDescent="0.2">
      <c r="A40" s="74"/>
      <c r="B40" s="75" t="s">
        <v>15</v>
      </c>
      <c r="C40" s="78"/>
      <c r="D40" s="76"/>
      <c r="E40" s="75"/>
      <c r="F40" s="77"/>
      <c r="G40" s="76"/>
      <c r="H40" s="75">
        <f t="shared" si="0"/>
        <v>0</v>
      </c>
      <c r="I40" s="92">
        <f>BÖ_EICH_ALT!L40</f>
        <v>1953.91</v>
      </c>
      <c r="J40" s="93">
        <f>BÖ_EICH_ALT!M40</f>
        <v>38.5</v>
      </c>
      <c r="K40" s="94">
        <f>BÖ_EICH_ALT!N40</f>
        <v>1992.41</v>
      </c>
      <c r="L40" s="77"/>
      <c r="M40" s="76"/>
      <c r="N40" s="75"/>
      <c r="O40" s="77"/>
      <c r="P40" s="76"/>
      <c r="Q40" s="75"/>
      <c r="R40" s="92"/>
      <c r="S40" s="93"/>
      <c r="T40" s="94"/>
      <c r="U40" s="77"/>
      <c r="V40" s="76"/>
      <c r="W40" s="75"/>
      <c r="X40" s="77"/>
      <c r="Y40" s="76"/>
      <c r="Z40" s="75"/>
      <c r="AA40" s="174">
        <f t="shared" si="2"/>
        <v>1953.91</v>
      </c>
      <c r="AB40" s="169">
        <f t="shared" si="3"/>
        <v>38.5</v>
      </c>
      <c r="AC40" s="175">
        <f t="shared" si="4"/>
        <v>1992.41</v>
      </c>
    </row>
    <row r="41" spans="1:29" s="2" customFormat="1" ht="17.100000000000001" customHeight="1" x14ac:dyDescent="0.2">
      <c r="A41" s="83">
        <v>1964</v>
      </c>
      <c r="B41" s="84" t="s">
        <v>12</v>
      </c>
      <c r="C41" s="85"/>
      <c r="D41" s="86"/>
      <c r="E41" s="84"/>
      <c r="F41" s="87"/>
      <c r="G41" s="86"/>
      <c r="H41" s="84">
        <f t="shared" si="0"/>
        <v>0</v>
      </c>
      <c r="I41" s="95">
        <f>BÖ_EICH_ALT!L41</f>
        <v>1953.91</v>
      </c>
      <c r="J41" s="96">
        <f>BÖ_EICH_ALT!M41</f>
        <v>38.5</v>
      </c>
      <c r="K41" s="97">
        <f>BÖ_EICH_ALT!N41</f>
        <v>1992.41</v>
      </c>
      <c r="L41" s="87"/>
      <c r="M41" s="86"/>
      <c r="N41" s="84"/>
      <c r="O41" s="87"/>
      <c r="P41" s="86"/>
      <c r="Q41" s="84"/>
      <c r="R41" s="95"/>
      <c r="S41" s="96"/>
      <c r="T41" s="97"/>
      <c r="U41" s="87"/>
      <c r="V41" s="86"/>
      <c r="W41" s="84"/>
      <c r="X41" s="87"/>
      <c r="Y41" s="86"/>
      <c r="Z41" s="84"/>
      <c r="AA41" s="171">
        <f t="shared" si="2"/>
        <v>1953.91</v>
      </c>
      <c r="AB41" s="172">
        <f t="shared" si="3"/>
        <v>38.5</v>
      </c>
      <c r="AC41" s="173">
        <f t="shared" si="4"/>
        <v>1992.41</v>
      </c>
    </row>
    <row r="42" spans="1:29" s="2" customFormat="1" ht="17.100000000000001" customHeight="1" x14ac:dyDescent="0.2">
      <c r="A42" s="74"/>
      <c r="B42" s="75" t="s">
        <v>15</v>
      </c>
      <c r="C42" s="78"/>
      <c r="D42" s="76"/>
      <c r="E42" s="75"/>
      <c r="F42" s="77"/>
      <c r="G42" s="76"/>
      <c r="H42" s="75">
        <f t="shared" si="0"/>
        <v>0</v>
      </c>
      <c r="I42" s="92">
        <f>BÖ_EICH_ALT!L42</f>
        <v>2695.55</v>
      </c>
      <c r="J42" s="93">
        <f>BÖ_EICH_ALT!M42</f>
        <v>1122.5</v>
      </c>
      <c r="K42" s="94">
        <f>BÖ_EICH_ALT!N42</f>
        <v>3818.05</v>
      </c>
      <c r="L42" s="77"/>
      <c r="M42" s="76"/>
      <c r="N42" s="75"/>
      <c r="O42" s="77"/>
      <c r="P42" s="76"/>
      <c r="Q42" s="75"/>
      <c r="R42" s="92"/>
      <c r="S42" s="93"/>
      <c r="T42" s="94"/>
      <c r="U42" s="77"/>
      <c r="V42" s="76"/>
      <c r="W42" s="75"/>
      <c r="X42" s="77"/>
      <c r="Y42" s="76"/>
      <c r="Z42" s="75"/>
      <c r="AA42" s="174">
        <f t="shared" si="2"/>
        <v>2695.55</v>
      </c>
      <c r="AB42" s="169">
        <f t="shared" si="3"/>
        <v>1122.5</v>
      </c>
      <c r="AC42" s="175">
        <f t="shared" si="4"/>
        <v>3818.05</v>
      </c>
    </row>
    <row r="43" spans="1:29" s="2" customFormat="1" ht="17.100000000000001" customHeight="1" x14ac:dyDescent="0.2">
      <c r="A43" s="83">
        <v>1965</v>
      </c>
      <c r="B43" s="84" t="s">
        <v>12</v>
      </c>
      <c r="C43" s="85"/>
      <c r="D43" s="86"/>
      <c r="E43" s="84"/>
      <c r="F43" s="87"/>
      <c r="G43" s="86"/>
      <c r="H43" s="84">
        <f t="shared" si="0"/>
        <v>0</v>
      </c>
      <c r="I43" s="95">
        <f>BÖ_EICH_ALT!L43</f>
        <v>4649.46</v>
      </c>
      <c r="J43" s="96">
        <f>BÖ_EICH_ALT!M43</f>
        <v>1161</v>
      </c>
      <c r="K43" s="98">
        <f>BÖ_EICH_ALT!N43</f>
        <v>5810.46</v>
      </c>
      <c r="L43" s="87"/>
      <c r="M43" s="86"/>
      <c r="N43" s="84"/>
      <c r="O43" s="87"/>
      <c r="P43" s="86"/>
      <c r="Q43" s="84"/>
      <c r="R43" s="95"/>
      <c r="S43" s="96"/>
      <c r="T43" s="98"/>
      <c r="U43" s="87"/>
      <c r="V43" s="86"/>
      <c r="W43" s="84"/>
      <c r="X43" s="87"/>
      <c r="Y43" s="86"/>
      <c r="Z43" s="84"/>
      <c r="AA43" s="171">
        <f t="shared" si="2"/>
        <v>4649.46</v>
      </c>
      <c r="AB43" s="172">
        <f t="shared" si="3"/>
        <v>1161</v>
      </c>
      <c r="AC43" s="173">
        <f t="shared" si="4"/>
        <v>5810.46</v>
      </c>
    </row>
    <row r="44" spans="1:29" s="2" customFormat="1" ht="17.100000000000001" customHeight="1" x14ac:dyDescent="0.2">
      <c r="A44" s="74"/>
      <c r="B44" s="75" t="s">
        <v>15</v>
      </c>
      <c r="C44" s="78"/>
      <c r="D44" s="76"/>
      <c r="E44" s="100">
        <f t="shared" ref="E44:E85" si="5">SUM(C44:D44)</f>
        <v>0</v>
      </c>
      <c r="F44" s="77"/>
      <c r="G44" s="76"/>
      <c r="H44" s="75">
        <f t="shared" ref="H44:H85" si="6">SUM(F44:G44)</f>
        <v>0</v>
      </c>
      <c r="I44" s="92">
        <f>BÖ_EICH_ALT!L44</f>
        <v>2240.6</v>
      </c>
      <c r="J44" s="93">
        <f>BÖ_EICH_ALT!M44</f>
        <v>1029.25</v>
      </c>
      <c r="K44" s="94">
        <f>BÖ_EICH_ALT!N44</f>
        <v>3269.85</v>
      </c>
      <c r="L44" s="76">
        <v>805</v>
      </c>
      <c r="M44" s="76">
        <v>235.75</v>
      </c>
      <c r="N44" s="75">
        <f t="shared" ref="N44:N107" si="7">SUM(L44:M44)</f>
        <v>1040.75</v>
      </c>
      <c r="O44" s="76">
        <v>805</v>
      </c>
      <c r="P44" s="76">
        <v>235.75</v>
      </c>
      <c r="Q44" s="75">
        <f t="shared" ref="Q44:Q104" si="8">SUM(O44:P44)</f>
        <v>1040.75</v>
      </c>
      <c r="R44" s="92"/>
      <c r="S44" s="93"/>
      <c r="T44" s="94">
        <f t="shared" ref="T44:T107" si="9">SUM(R44:S44)</f>
        <v>0</v>
      </c>
      <c r="U44" s="76"/>
      <c r="V44" s="76"/>
      <c r="W44" s="75">
        <f t="shared" ref="W44:W107" si="10">SUM(U44:V44)</f>
        <v>0</v>
      </c>
      <c r="X44" s="76"/>
      <c r="Y44" s="76"/>
      <c r="Z44" s="75">
        <f t="shared" ref="Z44:Z107" si="11">SUM(X44:Y44)</f>
        <v>0</v>
      </c>
      <c r="AA44" s="174">
        <f t="shared" si="2"/>
        <v>3045.6</v>
      </c>
      <c r="AB44" s="169">
        <f t="shared" si="3"/>
        <v>1265</v>
      </c>
      <c r="AC44" s="175">
        <f t="shared" si="4"/>
        <v>4310.6000000000004</v>
      </c>
    </row>
    <row r="45" spans="1:29" s="2" customFormat="1" ht="17.100000000000001" customHeight="1" x14ac:dyDescent="0.2">
      <c r="A45" s="83">
        <v>1966</v>
      </c>
      <c r="B45" s="84" t="s">
        <v>12</v>
      </c>
      <c r="C45" s="85"/>
      <c r="D45" s="86"/>
      <c r="E45" s="84">
        <f t="shared" si="5"/>
        <v>0</v>
      </c>
      <c r="F45" s="87"/>
      <c r="G45" s="86"/>
      <c r="H45" s="84">
        <f t="shared" si="6"/>
        <v>0</v>
      </c>
      <c r="I45" s="95">
        <f>BÖ_EICH_ALT!L45</f>
        <v>6890.06</v>
      </c>
      <c r="J45" s="96">
        <f>BÖ_EICH_ALT!M45</f>
        <v>2190.25</v>
      </c>
      <c r="K45" s="98">
        <f>BÖ_EICH_ALT!N45</f>
        <v>9080.3100000000013</v>
      </c>
      <c r="L45" s="86">
        <v>805</v>
      </c>
      <c r="M45" s="86">
        <v>235.75</v>
      </c>
      <c r="N45" s="84">
        <f t="shared" si="7"/>
        <v>1040.75</v>
      </c>
      <c r="O45" s="86">
        <v>805</v>
      </c>
      <c r="P45" s="86">
        <v>235.75</v>
      </c>
      <c r="Q45" s="84">
        <f t="shared" si="8"/>
        <v>1040.75</v>
      </c>
      <c r="R45" s="95"/>
      <c r="S45" s="96"/>
      <c r="T45" s="98">
        <f t="shared" si="9"/>
        <v>0</v>
      </c>
      <c r="U45" s="86"/>
      <c r="V45" s="86"/>
      <c r="W45" s="84">
        <f t="shared" si="10"/>
        <v>0</v>
      </c>
      <c r="X45" s="86"/>
      <c r="Y45" s="86"/>
      <c r="Z45" s="84">
        <f t="shared" si="11"/>
        <v>0</v>
      </c>
      <c r="AA45" s="171">
        <f t="shared" si="2"/>
        <v>7695.06</v>
      </c>
      <c r="AB45" s="172">
        <f t="shared" si="3"/>
        <v>2426</v>
      </c>
      <c r="AC45" s="173">
        <f t="shared" si="4"/>
        <v>10121.060000000001</v>
      </c>
    </row>
    <row r="46" spans="1:29" s="2" customFormat="1" ht="17.100000000000001" customHeight="1" x14ac:dyDescent="0.2">
      <c r="A46" s="74"/>
      <c r="B46" s="75" t="s">
        <v>15</v>
      </c>
      <c r="C46" s="78"/>
      <c r="D46" s="76"/>
      <c r="E46" s="75">
        <f t="shared" si="5"/>
        <v>0</v>
      </c>
      <c r="F46" s="77"/>
      <c r="G46" s="76"/>
      <c r="H46" s="75">
        <f t="shared" si="6"/>
        <v>0</v>
      </c>
      <c r="I46" s="92">
        <f>BÖ_EICH_ALT!L46</f>
        <v>393.05</v>
      </c>
      <c r="J46" s="93">
        <f>BÖ_EICH_ALT!M46</f>
        <v>640.59999999999991</v>
      </c>
      <c r="K46" s="94">
        <f>BÖ_EICH_ALT!N46</f>
        <v>1033.6499999999999</v>
      </c>
      <c r="L46" s="76">
        <v>436.95</v>
      </c>
      <c r="M46" s="76">
        <v>564.5</v>
      </c>
      <c r="N46" s="91">
        <f t="shared" si="7"/>
        <v>1001.45</v>
      </c>
      <c r="O46" s="76">
        <v>436.95</v>
      </c>
      <c r="P46" s="76">
        <v>564.5</v>
      </c>
      <c r="Q46" s="91">
        <f t="shared" si="8"/>
        <v>1001.45</v>
      </c>
      <c r="R46" s="92"/>
      <c r="S46" s="93"/>
      <c r="T46" s="94">
        <f t="shared" si="9"/>
        <v>0</v>
      </c>
      <c r="U46" s="76"/>
      <c r="V46" s="76"/>
      <c r="W46" s="91">
        <f t="shared" si="10"/>
        <v>0</v>
      </c>
      <c r="X46" s="76"/>
      <c r="Y46" s="76"/>
      <c r="Z46" s="91">
        <f t="shared" si="11"/>
        <v>0</v>
      </c>
      <c r="AA46" s="174">
        <f t="shared" si="2"/>
        <v>830</v>
      </c>
      <c r="AB46" s="169">
        <f t="shared" si="3"/>
        <v>1205.0999999999999</v>
      </c>
      <c r="AC46" s="175">
        <f t="shared" si="4"/>
        <v>2035.1</v>
      </c>
    </row>
    <row r="47" spans="1:29" s="2" customFormat="1" ht="17.100000000000001" customHeight="1" x14ac:dyDescent="0.2">
      <c r="A47" s="83">
        <v>1967</v>
      </c>
      <c r="B47" s="84" t="s">
        <v>12</v>
      </c>
      <c r="C47" s="85"/>
      <c r="D47" s="86"/>
      <c r="E47" s="84">
        <f t="shared" si="5"/>
        <v>0</v>
      </c>
      <c r="F47" s="87"/>
      <c r="G47" s="86"/>
      <c r="H47" s="84">
        <f t="shared" si="6"/>
        <v>0</v>
      </c>
      <c r="I47" s="95">
        <f>BÖ_EICH_ALT!L47</f>
        <v>7283.1100000000006</v>
      </c>
      <c r="J47" s="96">
        <f>BÖ_EICH_ALT!M47</f>
        <v>2830.85</v>
      </c>
      <c r="K47" s="98">
        <f>BÖ_EICH_ALT!N47</f>
        <v>10113.960000000001</v>
      </c>
      <c r="L47" s="86">
        <v>1241.95</v>
      </c>
      <c r="M47" s="86">
        <v>800.25</v>
      </c>
      <c r="N47" s="84">
        <f t="shared" si="7"/>
        <v>2042.2</v>
      </c>
      <c r="O47" s="86">
        <v>1241.95</v>
      </c>
      <c r="P47" s="86">
        <v>800.25</v>
      </c>
      <c r="Q47" s="84">
        <f t="shared" si="8"/>
        <v>2042.2</v>
      </c>
      <c r="R47" s="95"/>
      <c r="S47" s="96"/>
      <c r="T47" s="98">
        <f t="shared" si="9"/>
        <v>0</v>
      </c>
      <c r="U47" s="86"/>
      <c r="V47" s="86"/>
      <c r="W47" s="84">
        <f t="shared" si="10"/>
        <v>0</v>
      </c>
      <c r="X47" s="86"/>
      <c r="Y47" s="86"/>
      <c r="Z47" s="84">
        <f t="shared" si="11"/>
        <v>0</v>
      </c>
      <c r="AA47" s="171">
        <f t="shared" si="2"/>
        <v>8525.0600000000013</v>
      </c>
      <c r="AB47" s="172">
        <f t="shared" si="3"/>
        <v>3631.1</v>
      </c>
      <c r="AC47" s="173">
        <f t="shared" si="4"/>
        <v>12156.160000000002</v>
      </c>
    </row>
    <row r="48" spans="1:29" s="2" customFormat="1" ht="17.100000000000001" customHeight="1" x14ac:dyDescent="0.2">
      <c r="A48" s="74"/>
      <c r="B48" s="75" t="s">
        <v>15</v>
      </c>
      <c r="C48" s="78"/>
      <c r="D48" s="76"/>
      <c r="E48" s="75">
        <f t="shared" si="5"/>
        <v>0</v>
      </c>
      <c r="F48" s="77"/>
      <c r="G48" s="76"/>
      <c r="H48" s="75">
        <f t="shared" si="6"/>
        <v>0</v>
      </c>
      <c r="I48" s="92">
        <f>BÖ_EICH_ALT!L48</f>
        <v>380.95</v>
      </c>
      <c r="J48" s="93">
        <f>BÖ_EICH_ALT!M48</f>
        <v>220.3</v>
      </c>
      <c r="K48" s="94">
        <f>BÖ_EICH_ALT!N48</f>
        <v>601.25</v>
      </c>
      <c r="L48" s="76">
        <v>756.2</v>
      </c>
      <c r="M48" s="76">
        <v>409.18</v>
      </c>
      <c r="N48" s="75">
        <f t="shared" si="7"/>
        <v>1165.3800000000001</v>
      </c>
      <c r="O48" s="76">
        <v>756.2</v>
      </c>
      <c r="P48" s="76">
        <v>409.18</v>
      </c>
      <c r="Q48" s="75">
        <f t="shared" si="8"/>
        <v>1165.3800000000001</v>
      </c>
      <c r="R48" s="92"/>
      <c r="S48" s="93"/>
      <c r="T48" s="94">
        <f t="shared" si="9"/>
        <v>0</v>
      </c>
      <c r="U48" s="76"/>
      <c r="V48" s="76"/>
      <c r="W48" s="75">
        <f t="shared" si="10"/>
        <v>0</v>
      </c>
      <c r="X48" s="76"/>
      <c r="Y48" s="76"/>
      <c r="Z48" s="75">
        <f t="shared" si="11"/>
        <v>0</v>
      </c>
      <c r="AA48" s="174">
        <f t="shared" si="2"/>
        <v>1137.1500000000001</v>
      </c>
      <c r="AB48" s="169">
        <f t="shared" si="3"/>
        <v>629.48</v>
      </c>
      <c r="AC48" s="175">
        <f t="shared" si="4"/>
        <v>1766.63</v>
      </c>
    </row>
    <row r="49" spans="1:29" s="2" customFormat="1" ht="17.100000000000001" customHeight="1" x14ac:dyDescent="0.2">
      <c r="A49" s="83">
        <v>1968</v>
      </c>
      <c r="B49" s="84" t="s">
        <v>12</v>
      </c>
      <c r="C49" s="85"/>
      <c r="D49" s="86"/>
      <c r="E49" s="84">
        <f t="shared" si="5"/>
        <v>0</v>
      </c>
      <c r="F49" s="87"/>
      <c r="G49" s="86"/>
      <c r="H49" s="84">
        <f t="shared" si="6"/>
        <v>0</v>
      </c>
      <c r="I49" s="95">
        <f>BÖ_EICH_ALT!L49</f>
        <v>7664.0599999999995</v>
      </c>
      <c r="J49" s="96">
        <f>BÖ_EICH_ALT!M49</f>
        <v>3051.15</v>
      </c>
      <c r="K49" s="98">
        <f>BÖ_EICH_ALT!N49</f>
        <v>10715.21</v>
      </c>
      <c r="L49" s="86">
        <v>1998.15</v>
      </c>
      <c r="M49" s="86">
        <v>1209.43</v>
      </c>
      <c r="N49" s="84">
        <f t="shared" si="7"/>
        <v>3207.58</v>
      </c>
      <c r="O49" s="86">
        <v>1998.15</v>
      </c>
      <c r="P49" s="86">
        <v>1209.43</v>
      </c>
      <c r="Q49" s="84">
        <f t="shared" si="8"/>
        <v>3207.58</v>
      </c>
      <c r="R49" s="95"/>
      <c r="S49" s="96"/>
      <c r="T49" s="98">
        <f t="shared" si="9"/>
        <v>0</v>
      </c>
      <c r="U49" s="86"/>
      <c r="V49" s="86"/>
      <c r="W49" s="84">
        <f t="shared" si="10"/>
        <v>0</v>
      </c>
      <c r="X49" s="86"/>
      <c r="Y49" s="86"/>
      <c r="Z49" s="84">
        <f t="shared" si="11"/>
        <v>0</v>
      </c>
      <c r="AA49" s="171">
        <f t="shared" si="2"/>
        <v>9662.2099999999991</v>
      </c>
      <c r="AB49" s="172">
        <f t="shared" si="3"/>
        <v>4260.58</v>
      </c>
      <c r="AC49" s="173">
        <f t="shared" si="4"/>
        <v>13922.789999999999</v>
      </c>
    </row>
    <row r="50" spans="1:29" s="2" customFormat="1" ht="17.100000000000001" customHeight="1" x14ac:dyDescent="0.2">
      <c r="A50" s="74"/>
      <c r="B50" s="75" t="s">
        <v>15</v>
      </c>
      <c r="C50" s="78"/>
      <c r="D50" s="76"/>
      <c r="E50" s="75">
        <f t="shared" si="5"/>
        <v>0</v>
      </c>
      <c r="F50" s="77"/>
      <c r="G50" s="76"/>
      <c r="H50" s="75">
        <f t="shared" si="6"/>
        <v>0</v>
      </c>
      <c r="I50" s="92">
        <f>BÖ_EICH_ALT!L50</f>
        <v>591.79999999999995</v>
      </c>
      <c r="J50" s="93">
        <f>BÖ_EICH_ALT!M50</f>
        <v>268.89999999999998</v>
      </c>
      <c r="K50" s="94">
        <f>BÖ_EICH_ALT!N50</f>
        <v>860.69999999999993</v>
      </c>
      <c r="L50" s="76">
        <v>619.15</v>
      </c>
      <c r="M50" s="76">
        <v>168.85</v>
      </c>
      <c r="N50" s="75">
        <f t="shared" si="7"/>
        <v>788</v>
      </c>
      <c r="O50" s="76">
        <v>619.15</v>
      </c>
      <c r="P50" s="76">
        <v>168.85</v>
      </c>
      <c r="Q50" s="75">
        <f t="shared" si="8"/>
        <v>788</v>
      </c>
      <c r="R50" s="92"/>
      <c r="S50" s="93"/>
      <c r="T50" s="94">
        <f t="shared" si="9"/>
        <v>0</v>
      </c>
      <c r="U50" s="76"/>
      <c r="V50" s="76"/>
      <c r="W50" s="75">
        <f t="shared" si="10"/>
        <v>0</v>
      </c>
      <c r="X50" s="76"/>
      <c r="Y50" s="76"/>
      <c r="Z50" s="75">
        <f t="shared" si="11"/>
        <v>0</v>
      </c>
      <c r="AA50" s="174">
        <f t="shared" si="2"/>
        <v>1210.9499999999998</v>
      </c>
      <c r="AB50" s="169">
        <f t="shared" si="3"/>
        <v>437.75</v>
      </c>
      <c r="AC50" s="175">
        <f t="shared" si="4"/>
        <v>1648.6999999999998</v>
      </c>
    </row>
    <row r="51" spans="1:29" s="2" customFormat="1" ht="17.100000000000001" customHeight="1" x14ac:dyDescent="0.2">
      <c r="A51" s="83">
        <v>1969</v>
      </c>
      <c r="B51" s="84" t="s">
        <v>12</v>
      </c>
      <c r="C51" s="85"/>
      <c r="D51" s="86"/>
      <c r="E51" s="84">
        <f t="shared" si="5"/>
        <v>0</v>
      </c>
      <c r="F51" s="87"/>
      <c r="G51" s="86"/>
      <c r="H51" s="84">
        <f t="shared" si="6"/>
        <v>0</v>
      </c>
      <c r="I51" s="95">
        <f>BÖ_EICH_ALT!L51</f>
        <v>8255.86</v>
      </c>
      <c r="J51" s="96">
        <f>BÖ_EICH_ALT!M51</f>
        <v>3320.05</v>
      </c>
      <c r="K51" s="98">
        <f>BÖ_EICH_ALT!N51</f>
        <v>11575.91</v>
      </c>
      <c r="L51" s="86">
        <v>2617.3000000000002</v>
      </c>
      <c r="M51" s="86">
        <v>1378.28</v>
      </c>
      <c r="N51" s="84">
        <f t="shared" si="7"/>
        <v>3995.58</v>
      </c>
      <c r="O51" s="86">
        <v>2617.3000000000002</v>
      </c>
      <c r="P51" s="86">
        <v>1378.28</v>
      </c>
      <c r="Q51" s="84">
        <f t="shared" si="8"/>
        <v>3995.58</v>
      </c>
      <c r="R51" s="95"/>
      <c r="S51" s="96"/>
      <c r="T51" s="98">
        <f t="shared" si="9"/>
        <v>0</v>
      </c>
      <c r="U51" s="86"/>
      <c r="V51" s="86"/>
      <c r="W51" s="84">
        <f t="shared" si="10"/>
        <v>0</v>
      </c>
      <c r="X51" s="86"/>
      <c r="Y51" s="86"/>
      <c r="Z51" s="84">
        <f t="shared" si="11"/>
        <v>0</v>
      </c>
      <c r="AA51" s="171">
        <f t="shared" si="2"/>
        <v>10873.16</v>
      </c>
      <c r="AB51" s="172">
        <f t="shared" si="3"/>
        <v>4698.33</v>
      </c>
      <c r="AC51" s="173">
        <f t="shared" si="4"/>
        <v>15571.49</v>
      </c>
    </row>
    <row r="52" spans="1:29" s="2" customFormat="1" ht="17.100000000000001" customHeight="1" x14ac:dyDescent="0.2">
      <c r="A52" s="74"/>
      <c r="B52" s="75" t="s">
        <v>15</v>
      </c>
      <c r="C52" s="78"/>
      <c r="D52" s="76"/>
      <c r="E52" s="75">
        <f t="shared" si="5"/>
        <v>0</v>
      </c>
      <c r="F52" s="77"/>
      <c r="G52" s="76"/>
      <c r="H52" s="75">
        <f t="shared" si="6"/>
        <v>0</v>
      </c>
      <c r="I52" s="92">
        <f>BÖ_EICH_ALT!L52</f>
        <v>288</v>
      </c>
      <c r="J52" s="93">
        <f>BÖ_EICH_ALT!M52</f>
        <v>73.800000000000011</v>
      </c>
      <c r="K52" s="94">
        <f>BÖ_EICH_ALT!N52</f>
        <v>361.8</v>
      </c>
      <c r="L52" s="76">
        <v>487.6</v>
      </c>
      <c r="M52" s="76">
        <v>285.60000000000002</v>
      </c>
      <c r="N52" s="75">
        <f t="shared" si="7"/>
        <v>773.2</v>
      </c>
      <c r="O52" s="76">
        <v>487.6</v>
      </c>
      <c r="P52" s="76">
        <v>285.60000000000002</v>
      </c>
      <c r="Q52" s="75">
        <f t="shared" si="8"/>
        <v>773.2</v>
      </c>
      <c r="R52" s="92"/>
      <c r="S52" s="93"/>
      <c r="T52" s="94">
        <f t="shared" si="9"/>
        <v>0</v>
      </c>
      <c r="U52" s="76"/>
      <c r="V52" s="76"/>
      <c r="W52" s="75">
        <f t="shared" si="10"/>
        <v>0</v>
      </c>
      <c r="X52" s="76"/>
      <c r="Y52" s="76"/>
      <c r="Z52" s="75">
        <f t="shared" si="11"/>
        <v>0</v>
      </c>
      <c r="AA52" s="174">
        <f t="shared" si="2"/>
        <v>775.6</v>
      </c>
      <c r="AB52" s="169">
        <f t="shared" si="3"/>
        <v>359.40000000000003</v>
      </c>
      <c r="AC52" s="175">
        <f t="shared" si="4"/>
        <v>1135</v>
      </c>
    </row>
    <row r="53" spans="1:29" s="2" customFormat="1" ht="17.100000000000001" customHeight="1" x14ac:dyDescent="0.2">
      <c r="A53" s="83">
        <v>1970</v>
      </c>
      <c r="B53" s="84" t="s">
        <v>12</v>
      </c>
      <c r="C53" s="85"/>
      <c r="D53" s="86"/>
      <c r="E53" s="84">
        <f t="shared" si="5"/>
        <v>0</v>
      </c>
      <c r="F53" s="87"/>
      <c r="G53" s="86"/>
      <c r="H53" s="84">
        <f t="shared" si="6"/>
        <v>0</v>
      </c>
      <c r="I53" s="95">
        <f>BÖ_EICH_ALT!L53</f>
        <v>8543.86</v>
      </c>
      <c r="J53" s="96">
        <f>BÖ_EICH_ALT!M53</f>
        <v>3393.8500000000004</v>
      </c>
      <c r="K53" s="98">
        <f>BÖ_EICH_ALT!N53</f>
        <v>11937.710000000001</v>
      </c>
      <c r="L53" s="86">
        <v>3104.9</v>
      </c>
      <c r="M53" s="86">
        <v>1663.88</v>
      </c>
      <c r="N53" s="84">
        <f t="shared" si="7"/>
        <v>4768.7800000000007</v>
      </c>
      <c r="O53" s="86">
        <v>3104.9</v>
      </c>
      <c r="P53" s="86">
        <v>1663.88</v>
      </c>
      <c r="Q53" s="84">
        <f t="shared" si="8"/>
        <v>4768.7800000000007</v>
      </c>
      <c r="R53" s="95"/>
      <c r="S53" s="96"/>
      <c r="T53" s="98">
        <f t="shared" si="9"/>
        <v>0</v>
      </c>
      <c r="U53" s="86"/>
      <c r="V53" s="86"/>
      <c r="W53" s="84">
        <f t="shared" si="10"/>
        <v>0</v>
      </c>
      <c r="X53" s="86"/>
      <c r="Y53" s="86"/>
      <c r="Z53" s="84">
        <f t="shared" si="11"/>
        <v>0</v>
      </c>
      <c r="AA53" s="171">
        <f t="shared" si="2"/>
        <v>11648.76</v>
      </c>
      <c r="AB53" s="172">
        <f t="shared" si="3"/>
        <v>5057.7300000000005</v>
      </c>
      <c r="AC53" s="173">
        <f t="shared" si="4"/>
        <v>16706.490000000002</v>
      </c>
    </row>
    <row r="54" spans="1:29" s="2" customFormat="1" ht="17.100000000000001" customHeight="1" x14ac:dyDescent="0.2">
      <c r="A54" s="74"/>
      <c r="B54" s="75" t="s">
        <v>15</v>
      </c>
      <c r="C54" s="78"/>
      <c r="D54" s="76"/>
      <c r="E54" s="75">
        <f t="shared" si="5"/>
        <v>0</v>
      </c>
      <c r="F54" s="77"/>
      <c r="G54" s="76"/>
      <c r="H54" s="75">
        <f t="shared" si="6"/>
        <v>0</v>
      </c>
      <c r="I54" s="92">
        <f>BÖ_EICH_ALT!L54</f>
        <v>168.1</v>
      </c>
      <c r="J54" s="93">
        <f>BÖ_EICH_ALT!M54</f>
        <v>39.5</v>
      </c>
      <c r="K54" s="94">
        <f>BÖ_EICH_ALT!N54</f>
        <v>207.6</v>
      </c>
      <c r="L54" s="76">
        <v>1849.45</v>
      </c>
      <c r="M54" s="76">
        <v>454.3</v>
      </c>
      <c r="N54" s="75">
        <f t="shared" si="7"/>
        <v>2303.75</v>
      </c>
      <c r="O54" s="76">
        <v>1849.45</v>
      </c>
      <c r="P54" s="76">
        <v>454.3</v>
      </c>
      <c r="Q54" s="75">
        <f t="shared" si="8"/>
        <v>2303.75</v>
      </c>
      <c r="R54" s="92"/>
      <c r="S54" s="93"/>
      <c r="T54" s="94">
        <f t="shared" si="9"/>
        <v>0</v>
      </c>
      <c r="U54" s="76"/>
      <c r="V54" s="76"/>
      <c r="W54" s="75">
        <f t="shared" si="10"/>
        <v>0</v>
      </c>
      <c r="X54" s="76"/>
      <c r="Y54" s="76"/>
      <c r="Z54" s="75">
        <f t="shared" si="11"/>
        <v>0</v>
      </c>
      <c r="AA54" s="174">
        <f t="shared" si="2"/>
        <v>2017.55</v>
      </c>
      <c r="AB54" s="169">
        <f t="shared" si="3"/>
        <v>493.8</v>
      </c>
      <c r="AC54" s="175">
        <f t="shared" si="4"/>
        <v>2511.35</v>
      </c>
    </row>
    <row r="55" spans="1:29" s="2" customFormat="1" ht="17.100000000000001" customHeight="1" x14ac:dyDescent="0.2">
      <c r="A55" s="83">
        <v>1971</v>
      </c>
      <c r="B55" s="84" t="s">
        <v>12</v>
      </c>
      <c r="C55" s="85"/>
      <c r="D55" s="86"/>
      <c r="E55" s="84">
        <f t="shared" si="5"/>
        <v>0</v>
      </c>
      <c r="F55" s="87"/>
      <c r="G55" s="86"/>
      <c r="H55" s="84">
        <f t="shared" si="6"/>
        <v>0</v>
      </c>
      <c r="I55" s="95">
        <f>BÖ_EICH_ALT!L55</f>
        <v>8711.9599999999991</v>
      </c>
      <c r="J55" s="96">
        <f>BÖ_EICH_ALT!M55</f>
        <v>3433.3500000000004</v>
      </c>
      <c r="K55" s="98">
        <f>BÖ_EICH_ALT!N55</f>
        <v>12145.31</v>
      </c>
      <c r="L55" s="86">
        <v>4954.3500000000004</v>
      </c>
      <c r="M55" s="86">
        <v>2118.1799999999998</v>
      </c>
      <c r="N55" s="84">
        <f t="shared" si="7"/>
        <v>7072.5300000000007</v>
      </c>
      <c r="O55" s="86">
        <v>4954.3500000000004</v>
      </c>
      <c r="P55" s="86">
        <v>2118.1799999999998</v>
      </c>
      <c r="Q55" s="84">
        <f t="shared" si="8"/>
        <v>7072.5300000000007</v>
      </c>
      <c r="R55" s="95"/>
      <c r="S55" s="96"/>
      <c r="T55" s="98">
        <f t="shared" si="9"/>
        <v>0</v>
      </c>
      <c r="U55" s="86"/>
      <c r="V55" s="86"/>
      <c r="W55" s="84">
        <f t="shared" si="10"/>
        <v>0</v>
      </c>
      <c r="X55" s="86"/>
      <c r="Y55" s="86"/>
      <c r="Z55" s="84">
        <f t="shared" si="11"/>
        <v>0</v>
      </c>
      <c r="AA55" s="171">
        <f t="shared" si="2"/>
        <v>13666.31</v>
      </c>
      <c r="AB55" s="172">
        <f t="shared" si="3"/>
        <v>5551.5300000000007</v>
      </c>
      <c r="AC55" s="173">
        <f t="shared" si="4"/>
        <v>19217.84</v>
      </c>
    </row>
    <row r="56" spans="1:29" s="2" customFormat="1" ht="17.100000000000001" customHeight="1" x14ac:dyDescent="0.2">
      <c r="A56" s="74"/>
      <c r="B56" s="75" t="s">
        <v>15</v>
      </c>
      <c r="C56" s="78"/>
      <c r="D56" s="76"/>
      <c r="E56" s="75">
        <f t="shared" si="5"/>
        <v>0</v>
      </c>
      <c r="F56" s="77"/>
      <c r="G56" s="76"/>
      <c r="H56" s="75">
        <f t="shared" si="6"/>
        <v>0</v>
      </c>
      <c r="I56" s="92">
        <f>BÖ_EICH_ALT!L56</f>
        <v>0</v>
      </c>
      <c r="J56" s="93">
        <f>BÖ_EICH_ALT!M56</f>
        <v>74.849999999999994</v>
      </c>
      <c r="K56" s="94">
        <f>BÖ_EICH_ALT!N56</f>
        <v>74.849999999999994</v>
      </c>
      <c r="L56" s="76">
        <v>2793.2</v>
      </c>
      <c r="M56" s="76">
        <v>619.79999999999995</v>
      </c>
      <c r="N56" s="75">
        <f t="shared" si="7"/>
        <v>3413</v>
      </c>
      <c r="O56" s="76">
        <v>2793.2</v>
      </c>
      <c r="P56" s="76">
        <v>619.79999999999995</v>
      </c>
      <c r="Q56" s="75">
        <f t="shared" si="8"/>
        <v>3413</v>
      </c>
      <c r="R56" s="92"/>
      <c r="S56" s="93"/>
      <c r="T56" s="94">
        <f t="shared" si="9"/>
        <v>0</v>
      </c>
      <c r="U56" s="76"/>
      <c r="V56" s="76"/>
      <c r="W56" s="75">
        <f t="shared" si="10"/>
        <v>0</v>
      </c>
      <c r="X56" s="76"/>
      <c r="Y56" s="76"/>
      <c r="Z56" s="75">
        <f t="shared" si="11"/>
        <v>0</v>
      </c>
      <c r="AA56" s="174">
        <f t="shared" si="2"/>
        <v>2793.2</v>
      </c>
      <c r="AB56" s="169">
        <f t="shared" si="3"/>
        <v>694.65</v>
      </c>
      <c r="AC56" s="175">
        <f t="shared" si="4"/>
        <v>3487.85</v>
      </c>
    </row>
    <row r="57" spans="1:29" s="2" customFormat="1" ht="17.100000000000001" customHeight="1" x14ac:dyDescent="0.2">
      <c r="A57" s="83">
        <v>1972</v>
      </c>
      <c r="B57" s="84" t="s">
        <v>12</v>
      </c>
      <c r="C57" s="85"/>
      <c r="D57" s="86"/>
      <c r="E57" s="84">
        <f t="shared" si="5"/>
        <v>0</v>
      </c>
      <c r="F57" s="87"/>
      <c r="G57" s="86"/>
      <c r="H57" s="84">
        <f t="shared" si="6"/>
        <v>0</v>
      </c>
      <c r="I57" s="95">
        <f>BÖ_EICH_ALT!L57</f>
        <v>8711.9599999999991</v>
      </c>
      <c r="J57" s="96">
        <f>BÖ_EICH_ALT!M57</f>
        <v>3508.2</v>
      </c>
      <c r="K57" s="98">
        <f>BÖ_EICH_ALT!N57</f>
        <v>12220.16</v>
      </c>
      <c r="L57" s="86">
        <v>7747.55</v>
      </c>
      <c r="M57" s="86">
        <v>2737.98</v>
      </c>
      <c r="N57" s="84">
        <f t="shared" si="7"/>
        <v>10485.530000000001</v>
      </c>
      <c r="O57" s="86">
        <v>7747.55</v>
      </c>
      <c r="P57" s="86">
        <v>2737.98</v>
      </c>
      <c r="Q57" s="84">
        <f t="shared" si="8"/>
        <v>10485.530000000001</v>
      </c>
      <c r="R57" s="95"/>
      <c r="S57" s="96"/>
      <c r="T57" s="98">
        <f t="shared" si="9"/>
        <v>0</v>
      </c>
      <c r="U57" s="86"/>
      <c r="V57" s="86"/>
      <c r="W57" s="84">
        <f t="shared" si="10"/>
        <v>0</v>
      </c>
      <c r="X57" s="86"/>
      <c r="Y57" s="86"/>
      <c r="Z57" s="84">
        <f t="shared" si="11"/>
        <v>0</v>
      </c>
      <c r="AA57" s="171">
        <f t="shared" si="2"/>
        <v>16459.509999999998</v>
      </c>
      <c r="AB57" s="172">
        <f t="shared" si="3"/>
        <v>6246.18</v>
      </c>
      <c r="AC57" s="173">
        <f t="shared" si="4"/>
        <v>22705.69</v>
      </c>
    </row>
    <row r="58" spans="1:29" s="2" customFormat="1" ht="17.100000000000001" customHeight="1" x14ac:dyDescent="0.2">
      <c r="A58" s="74"/>
      <c r="B58" s="75" t="s">
        <v>15</v>
      </c>
      <c r="C58" s="78"/>
      <c r="D58" s="76"/>
      <c r="E58" s="75">
        <f t="shared" si="5"/>
        <v>0</v>
      </c>
      <c r="F58" s="77"/>
      <c r="G58" s="76"/>
      <c r="H58" s="75">
        <f t="shared" si="6"/>
        <v>0</v>
      </c>
      <c r="I58" s="92">
        <f>BÖ_EICH_ALT!L58</f>
        <v>10.6</v>
      </c>
      <c r="J58" s="93">
        <f>BÖ_EICH_ALT!M58</f>
        <v>22.05</v>
      </c>
      <c r="K58" s="94">
        <f>BÖ_EICH_ALT!N58</f>
        <v>32.65</v>
      </c>
      <c r="L58" s="76">
        <v>1322.95</v>
      </c>
      <c r="M58" s="76">
        <v>459.3</v>
      </c>
      <c r="N58" s="75">
        <f t="shared" si="7"/>
        <v>1782.25</v>
      </c>
      <c r="O58" s="76">
        <v>1322.95</v>
      </c>
      <c r="P58" s="76">
        <v>459.3</v>
      </c>
      <c r="Q58" s="75">
        <f t="shared" si="8"/>
        <v>1782.25</v>
      </c>
      <c r="R58" s="92"/>
      <c r="S58" s="93"/>
      <c r="T58" s="94">
        <f t="shared" si="9"/>
        <v>0</v>
      </c>
      <c r="U58" s="76"/>
      <c r="V58" s="76"/>
      <c r="W58" s="75">
        <f t="shared" si="10"/>
        <v>0</v>
      </c>
      <c r="X58" s="76"/>
      <c r="Y58" s="76"/>
      <c r="Z58" s="75">
        <f t="shared" si="11"/>
        <v>0</v>
      </c>
      <c r="AA58" s="174">
        <f t="shared" si="2"/>
        <v>1333.55</v>
      </c>
      <c r="AB58" s="169">
        <f t="shared" si="3"/>
        <v>481.35</v>
      </c>
      <c r="AC58" s="175">
        <f t="shared" si="4"/>
        <v>1814.9</v>
      </c>
    </row>
    <row r="59" spans="1:29" s="2" customFormat="1" ht="17.100000000000001" customHeight="1" x14ac:dyDescent="0.2">
      <c r="A59" s="83">
        <v>1973</v>
      </c>
      <c r="B59" s="84" t="s">
        <v>12</v>
      </c>
      <c r="C59" s="85"/>
      <c r="D59" s="86"/>
      <c r="E59" s="84">
        <f t="shared" si="5"/>
        <v>0</v>
      </c>
      <c r="F59" s="87"/>
      <c r="G59" s="86"/>
      <c r="H59" s="84">
        <f t="shared" si="6"/>
        <v>0</v>
      </c>
      <c r="I59" s="95">
        <f>BÖ_EICH_ALT!L59</f>
        <v>8722.5600000000013</v>
      </c>
      <c r="J59" s="96">
        <f>BÖ_EICH_ALT!M59</f>
        <v>3530.25</v>
      </c>
      <c r="K59" s="98">
        <f>BÖ_EICH_ALT!N59</f>
        <v>12252.810000000001</v>
      </c>
      <c r="L59" s="86">
        <v>9070.5</v>
      </c>
      <c r="M59" s="86">
        <v>3197.28</v>
      </c>
      <c r="N59" s="84">
        <f t="shared" si="7"/>
        <v>12267.78</v>
      </c>
      <c r="O59" s="86">
        <v>9070.5</v>
      </c>
      <c r="P59" s="86">
        <v>3197.28</v>
      </c>
      <c r="Q59" s="84">
        <f t="shared" si="8"/>
        <v>12267.78</v>
      </c>
      <c r="R59" s="95"/>
      <c r="S59" s="96"/>
      <c r="T59" s="98">
        <f t="shared" si="9"/>
        <v>0</v>
      </c>
      <c r="U59" s="86"/>
      <c r="V59" s="86"/>
      <c r="W59" s="84">
        <f t="shared" si="10"/>
        <v>0</v>
      </c>
      <c r="X59" s="86"/>
      <c r="Y59" s="86"/>
      <c r="Z59" s="84">
        <f t="shared" si="11"/>
        <v>0</v>
      </c>
      <c r="AA59" s="171">
        <f t="shared" si="2"/>
        <v>17793.060000000001</v>
      </c>
      <c r="AB59" s="172">
        <f t="shared" si="3"/>
        <v>6727.5300000000007</v>
      </c>
      <c r="AC59" s="173">
        <f t="shared" si="4"/>
        <v>24520.590000000004</v>
      </c>
    </row>
    <row r="60" spans="1:29" s="2" customFormat="1" ht="17.100000000000001" customHeight="1" x14ac:dyDescent="0.2">
      <c r="A60" s="74"/>
      <c r="B60" s="75" t="s">
        <v>15</v>
      </c>
      <c r="C60" s="78"/>
      <c r="D60" s="76"/>
      <c r="E60" s="75">
        <f t="shared" si="5"/>
        <v>0</v>
      </c>
      <c r="F60" s="77"/>
      <c r="G60" s="76"/>
      <c r="H60" s="75">
        <f t="shared" si="6"/>
        <v>0</v>
      </c>
      <c r="I60" s="92">
        <f>BÖ_EICH_ALT!L60</f>
        <v>0</v>
      </c>
      <c r="J60" s="93">
        <f>BÖ_EICH_ALT!M60</f>
        <v>7.5</v>
      </c>
      <c r="K60" s="94">
        <f>BÖ_EICH_ALT!N60</f>
        <v>7.5</v>
      </c>
      <c r="L60" s="76">
        <v>139.55000000000001</v>
      </c>
      <c r="M60" s="76">
        <v>185.4</v>
      </c>
      <c r="N60" s="75">
        <f t="shared" si="7"/>
        <v>324.95000000000005</v>
      </c>
      <c r="O60" s="76">
        <v>139.55000000000001</v>
      </c>
      <c r="P60" s="76">
        <v>185.4</v>
      </c>
      <c r="Q60" s="75">
        <f t="shared" si="8"/>
        <v>324.95000000000005</v>
      </c>
      <c r="R60" s="92"/>
      <c r="S60" s="93"/>
      <c r="T60" s="94">
        <f t="shared" si="9"/>
        <v>0</v>
      </c>
      <c r="U60" s="76"/>
      <c r="V60" s="76"/>
      <c r="W60" s="75">
        <f t="shared" si="10"/>
        <v>0</v>
      </c>
      <c r="X60" s="76"/>
      <c r="Y60" s="76"/>
      <c r="Z60" s="75">
        <f t="shared" si="11"/>
        <v>0</v>
      </c>
      <c r="AA60" s="174">
        <f t="shared" si="2"/>
        <v>139.55000000000001</v>
      </c>
      <c r="AB60" s="169">
        <f t="shared" si="3"/>
        <v>192.9</v>
      </c>
      <c r="AC60" s="175">
        <f t="shared" si="4"/>
        <v>332.45000000000005</v>
      </c>
    </row>
    <row r="61" spans="1:29" s="2" customFormat="1" ht="17.100000000000001" customHeight="1" x14ac:dyDescent="0.2">
      <c r="A61" s="83">
        <v>1974</v>
      </c>
      <c r="B61" s="84" t="s">
        <v>12</v>
      </c>
      <c r="C61" s="85"/>
      <c r="D61" s="86"/>
      <c r="E61" s="84">
        <f t="shared" si="5"/>
        <v>0</v>
      </c>
      <c r="F61" s="87"/>
      <c r="G61" s="86"/>
      <c r="H61" s="84">
        <f t="shared" si="6"/>
        <v>0</v>
      </c>
      <c r="I61" s="95">
        <f>BÖ_EICH_ALT!L61</f>
        <v>8722.5600000000013</v>
      </c>
      <c r="J61" s="96">
        <f>BÖ_EICH_ALT!M61</f>
        <v>3564.75</v>
      </c>
      <c r="K61" s="98">
        <f>BÖ_EICH_ALT!N61</f>
        <v>12287.310000000001</v>
      </c>
      <c r="L61" s="86">
        <v>9210.0499999999993</v>
      </c>
      <c r="M61" s="86">
        <v>3382.68</v>
      </c>
      <c r="N61" s="84">
        <f t="shared" si="7"/>
        <v>12592.73</v>
      </c>
      <c r="O61" s="86">
        <v>9210.0499999999993</v>
      </c>
      <c r="P61" s="86">
        <v>3382.68</v>
      </c>
      <c r="Q61" s="84">
        <f t="shared" si="8"/>
        <v>12592.73</v>
      </c>
      <c r="R61" s="95"/>
      <c r="S61" s="96"/>
      <c r="T61" s="98">
        <f t="shared" si="9"/>
        <v>0</v>
      </c>
      <c r="U61" s="86"/>
      <c r="V61" s="86"/>
      <c r="W61" s="84">
        <f t="shared" si="10"/>
        <v>0</v>
      </c>
      <c r="X61" s="86"/>
      <c r="Y61" s="86"/>
      <c r="Z61" s="84">
        <f t="shared" si="11"/>
        <v>0</v>
      </c>
      <c r="AA61" s="171">
        <f t="shared" si="2"/>
        <v>17932.61</v>
      </c>
      <c r="AB61" s="172">
        <f t="shared" si="3"/>
        <v>6947.43</v>
      </c>
      <c r="AC61" s="173">
        <f t="shared" si="4"/>
        <v>24880.04</v>
      </c>
    </row>
    <row r="62" spans="1:29" s="2" customFormat="1" ht="17.100000000000001" customHeight="1" x14ac:dyDescent="0.2">
      <c r="A62" s="74"/>
      <c r="B62" s="75" t="s">
        <v>15</v>
      </c>
      <c r="C62" s="78"/>
      <c r="D62" s="76"/>
      <c r="E62" s="75">
        <f t="shared" si="5"/>
        <v>0</v>
      </c>
      <c r="F62" s="77"/>
      <c r="G62" s="76"/>
      <c r="H62" s="75">
        <f t="shared" si="6"/>
        <v>0</v>
      </c>
      <c r="I62" s="92">
        <f>BÖ_EICH_ALT!L62</f>
        <v>0</v>
      </c>
      <c r="J62" s="93">
        <f>BÖ_EICH_ALT!M62</f>
        <v>73.349999999999994</v>
      </c>
      <c r="K62" s="94">
        <f>BÖ_EICH_ALT!N62</f>
        <v>73.349999999999994</v>
      </c>
      <c r="L62" s="76">
        <v>1349.9</v>
      </c>
      <c r="M62" s="76">
        <v>226.6</v>
      </c>
      <c r="N62" s="75">
        <f t="shared" si="7"/>
        <v>1576.5</v>
      </c>
      <c r="O62" s="76">
        <v>1349.9</v>
      </c>
      <c r="P62" s="76">
        <v>226.6</v>
      </c>
      <c r="Q62" s="75">
        <f t="shared" si="8"/>
        <v>1576.5</v>
      </c>
      <c r="R62" s="92"/>
      <c r="S62" s="93"/>
      <c r="T62" s="94">
        <f t="shared" si="9"/>
        <v>0</v>
      </c>
      <c r="U62" s="76"/>
      <c r="V62" s="76"/>
      <c r="W62" s="75">
        <f t="shared" si="10"/>
        <v>0</v>
      </c>
      <c r="X62" s="76"/>
      <c r="Y62" s="76"/>
      <c r="Z62" s="75">
        <f t="shared" si="11"/>
        <v>0</v>
      </c>
      <c r="AA62" s="174">
        <f t="shared" si="2"/>
        <v>1349.9</v>
      </c>
      <c r="AB62" s="169">
        <f t="shared" si="3"/>
        <v>299.95</v>
      </c>
      <c r="AC62" s="175">
        <f t="shared" si="4"/>
        <v>1649.8500000000001</v>
      </c>
    </row>
    <row r="63" spans="1:29" s="2" customFormat="1" ht="17.100000000000001" customHeight="1" x14ac:dyDescent="0.2">
      <c r="A63" s="83">
        <v>1975</v>
      </c>
      <c r="B63" s="84" t="s">
        <v>12</v>
      </c>
      <c r="C63" s="85"/>
      <c r="D63" s="86"/>
      <c r="E63" s="84">
        <f t="shared" si="5"/>
        <v>0</v>
      </c>
      <c r="F63" s="87"/>
      <c r="G63" s="86"/>
      <c r="H63" s="84">
        <f t="shared" si="6"/>
        <v>0</v>
      </c>
      <c r="I63" s="95">
        <f>BÖ_EICH_ALT!L63</f>
        <v>8722.5600000000013</v>
      </c>
      <c r="J63" s="96">
        <f>BÖ_EICH_ALT!M63</f>
        <v>3638.1</v>
      </c>
      <c r="K63" s="98">
        <f>BÖ_EICH_ALT!N63</f>
        <v>12360.660000000002</v>
      </c>
      <c r="L63" s="86">
        <v>10559.95</v>
      </c>
      <c r="M63" s="86">
        <v>3609.28</v>
      </c>
      <c r="N63" s="84">
        <f t="shared" si="7"/>
        <v>14169.230000000001</v>
      </c>
      <c r="O63" s="86">
        <v>10559.95</v>
      </c>
      <c r="P63" s="86">
        <v>3609.28</v>
      </c>
      <c r="Q63" s="84">
        <f t="shared" si="8"/>
        <v>14169.230000000001</v>
      </c>
      <c r="R63" s="95"/>
      <c r="S63" s="96"/>
      <c r="T63" s="98">
        <f t="shared" si="9"/>
        <v>0</v>
      </c>
      <c r="U63" s="86"/>
      <c r="V63" s="86"/>
      <c r="W63" s="84">
        <f t="shared" si="10"/>
        <v>0</v>
      </c>
      <c r="X63" s="86"/>
      <c r="Y63" s="86"/>
      <c r="Z63" s="84">
        <f t="shared" si="11"/>
        <v>0</v>
      </c>
      <c r="AA63" s="171">
        <f t="shared" si="2"/>
        <v>19282.510000000002</v>
      </c>
      <c r="AB63" s="172">
        <f t="shared" si="3"/>
        <v>7247.38</v>
      </c>
      <c r="AC63" s="173">
        <f t="shared" si="4"/>
        <v>26529.890000000003</v>
      </c>
    </row>
    <row r="64" spans="1:29" s="2" customFormat="1" ht="17.100000000000001" customHeight="1" x14ac:dyDescent="0.2">
      <c r="A64" s="74"/>
      <c r="B64" s="75" t="s">
        <v>15</v>
      </c>
      <c r="C64" s="78"/>
      <c r="D64" s="76"/>
      <c r="E64" s="75">
        <f t="shared" si="5"/>
        <v>0</v>
      </c>
      <c r="F64" s="77"/>
      <c r="G64" s="76"/>
      <c r="H64" s="75">
        <f t="shared" si="6"/>
        <v>0</v>
      </c>
      <c r="I64" s="92">
        <f>BÖ_EICH_ALT!L64</f>
        <v>0</v>
      </c>
      <c r="J64" s="93">
        <f>BÖ_EICH_ALT!M64</f>
        <v>0</v>
      </c>
      <c r="K64" s="94">
        <f>BÖ_EICH_ALT!N64</f>
        <v>0</v>
      </c>
      <c r="L64" s="76">
        <v>712.5</v>
      </c>
      <c r="M64" s="76">
        <v>3.7</v>
      </c>
      <c r="N64" s="75">
        <f t="shared" si="7"/>
        <v>716.2</v>
      </c>
      <c r="O64" s="76">
        <v>712.5</v>
      </c>
      <c r="P64" s="76">
        <v>3.7</v>
      </c>
      <c r="Q64" s="75">
        <f t="shared" si="8"/>
        <v>716.2</v>
      </c>
      <c r="R64" s="92"/>
      <c r="S64" s="93"/>
      <c r="T64" s="94">
        <f t="shared" si="9"/>
        <v>0</v>
      </c>
      <c r="U64" s="76"/>
      <c r="V64" s="76"/>
      <c r="W64" s="75">
        <f t="shared" si="10"/>
        <v>0</v>
      </c>
      <c r="X64" s="76"/>
      <c r="Y64" s="76"/>
      <c r="Z64" s="75">
        <f t="shared" si="11"/>
        <v>0</v>
      </c>
      <c r="AA64" s="174">
        <f t="shared" si="2"/>
        <v>712.5</v>
      </c>
      <c r="AB64" s="169">
        <f t="shared" si="3"/>
        <v>3.7</v>
      </c>
      <c r="AC64" s="175">
        <f t="shared" si="4"/>
        <v>716.2</v>
      </c>
    </row>
    <row r="65" spans="1:29" s="2" customFormat="1" ht="17.100000000000001" customHeight="1" x14ac:dyDescent="0.2">
      <c r="A65" s="83">
        <v>1976</v>
      </c>
      <c r="B65" s="84" t="s">
        <v>12</v>
      </c>
      <c r="C65" s="85"/>
      <c r="D65" s="86"/>
      <c r="E65" s="84">
        <f t="shared" si="5"/>
        <v>0</v>
      </c>
      <c r="F65" s="87"/>
      <c r="G65" s="86"/>
      <c r="H65" s="84">
        <f t="shared" si="6"/>
        <v>0</v>
      </c>
      <c r="I65" s="95">
        <f>BÖ_EICH_ALT!L65</f>
        <v>8722.5600000000013</v>
      </c>
      <c r="J65" s="96">
        <f>BÖ_EICH_ALT!M65</f>
        <v>3638.1</v>
      </c>
      <c r="K65" s="98">
        <f>BÖ_EICH_ALT!N65</f>
        <v>12360.660000000002</v>
      </c>
      <c r="L65" s="86">
        <v>11272.45</v>
      </c>
      <c r="M65" s="86">
        <v>3612.98</v>
      </c>
      <c r="N65" s="84">
        <f t="shared" si="7"/>
        <v>14885.43</v>
      </c>
      <c r="O65" s="86">
        <v>11272.45</v>
      </c>
      <c r="P65" s="86">
        <v>3612.98</v>
      </c>
      <c r="Q65" s="84">
        <f t="shared" si="8"/>
        <v>14885.43</v>
      </c>
      <c r="R65" s="95"/>
      <c r="S65" s="96"/>
      <c r="T65" s="98">
        <f t="shared" si="9"/>
        <v>0</v>
      </c>
      <c r="U65" s="86"/>
      <c r="V65" s="86"/>
      <c r="W65" s="84">
        <f t="shared" si="10"/>
        <v>0</v>
      </c>
      <c r="X65" s="86"/>
      <c r="Y65" s="86"/>
      <c r="Z65" s="84">
        <f t="shared" si="11"/>
        <v>0</v>
      </c>
      <c r="AA65" s="171">
        <f t="shared" si="2"/>
        <v>19995.010000000002</v>
      </c>
      <c r="AB65" s="172">
        <f t="shared" si="3"/>
        <v>7251.08</v>
      </c>
      <c r="AC65" s="173">
        <f t="shared" si="4"/>
        <v>27246.090000000004</v>
      </c>
    </row>
    <row r="66" spans="1:29" s="2" customFormat="1" ht="17.100000000000001" customHeight="1" x14ac:dyDescent="0.2">
      <c r="A66" s="74"/>
      <c r="B66" s="75" t="s">
        <v>15</v>
      </c>
      <c r="C66" s="78"/>
      <c r="D66" s="76"/>
      <c r="E66" s="75">
        <f t="shared" si="5"/>
        <v>0</v>
      </c>
      <c r="F66" s="77"/>
      <c r="G66" s="76"/>
      <c r="H66" s="75">
        <f t="shared" si="6"/>
        <v>0</v>
      </c>
      <c r="I66" s="92">
        <f>BÖ_EICH_ALT!L66</f>
        <v>-1.55</v>
      </c>
      <c r="J66" s="93">
        <f>BÖ_EICH_ALT!M66</f>
        <v>74.45</v>
      </c>
      <c r="K66" s="94">
        <f>BÖ_EICH_ALT!N66</f>
        <v>72.900000000000006</v>
      </c>
      <c r="L66" s="76">
        <v>504.65</v>
      </c>
      <c r="M66" s="76">
        <v>460.8</v>
      </c>
      <c r="N66" s="75">
        <f t="shared" si="7"/>
        <v>965.45</v>
      </c>
      <c r="O66" s="76">
        <v>504.65</v>
      </c>
      <c r="P66" s="76">
        <v>460.8</v>
      </c>
      <c r="Q66" s="75">
        <f t="shared" si="8"/>
        <v>965.45</v>
      </c>
      <c r="R66" s="92"/>
      <c r="S66" s="93"/>
      <c r="T66" s="94">
        <f t="shared" si="9"/>
        <v>0</v>
      </c>
      <c r="U66" s="76"/>
      <c r="V66" s="76"/>
      <c r="W66" s="75">
        <f t="shared" si="10"/>
        <v>0</v>
      </c>
      <c r="X66" s="76"/>
      <c r="Y66" s="76"/>
      <c r="Z66" s="75">
        <f t="shared" si="11"/>
        <v>0</v>
      </c>
      <c r="AA66" s="174">
        <f t="shared" si="2"/>
        <v>503.09999999999997</v>
      </c>
      <c r="AB66" s="169">
        <f t="shared" si="3"/>
        <v>535.25</v>
      </c>
      <c r="AC66" s="175">
        <f t="shared" si="4"/>
        <v>1038.3499999999999</v>
      </c>
    </row>
    <row r="67" spans="1:29" s="2" customFormat="1" ht="17.100000000000001" customHeight="1" x14ac:dyDescent="0.2">
      <c r="A67" s="83">
        <v>1977</v>
      </c>
      <c r="B67" s="84" t="s">
        <v>12</v>
      </c>
      <c r="C67" s="85"/>
      <c r="D67" s="86"/>
      <c r="E67" s="84">
        <f t="shared" si="5"/>
        <v>0</v>
      </c>
      <c r="F67" s="87"/>
      <c r="G67" s="86"/>
      <c r="H67" s="84">
        <f t="shared" si="6"/>
        <v>0</v>
      </c>
      <c r="I67" s="95">
        <f>BÖ_EICH_ALT!L67</f>
        <v>8721.01</v>
      </c>
      <c r="J67" s="96">
        <f>BÖ_EICH_ALT!M67</f>
        <v>3685.55</v>
      </c>
      <c r="K67" s="98">
        <f>BÖ_EICH_ALT!N67</f>
        <v>12406.560000000001</v>
      </c>
      <c r="L67" s="86">
        <v>11777.1</v>
      </c>
      <c r="M67" s="86">
        <v>4073.78</v>
      </c>
      <c r="N67" s="84">
        <f t="shared" si="7"/>
        <v>15850.880000000001</v>
      </c>
      <c r="O67" s="86">
        <v>11777.1</v>
      </c>
      <c r="P67" s="86">
        <v>4073.78</v>
      </c>
      <c r="Q67" s="84">
        <f t="shared" si="8"/>
        <v>15850.880000000001</v>
      </c>
      <c r="R67" s="95"/>
      <c r="S67" s="96"/>
      <c r="T67" s="98">
        <f t="shared" si="9"/>
        <v>0</v>
      </c>
      <c r="U67" s="86"/>
      <c r="V67" s="86"/>
      <c r="W67" s="84">
        <f t="shared" si="10"/>
        <v>0</v>
      </c>
      <c r="X67" s="86"/>
      <c r="Y67" s="86"/>
      <c r="Z67" s="84">
        <f t="shared" si="11"/>
        <v>0</v>
      </c>
      <c r="AA67" s="171">
        <f t="shared" si="2"/>
        <v>20498.11</v>
      </c>
      <c r="AB67" s="172">
        <f t="shared" si="3"/>
        <v>7759.33</v>
      </c>
      <c r="AC67" s="173">
        <f t="shared" si="4"/>
        <v>28257.440000000002</v>
      </c>
    </row>
    <row r="68" spans="1:29" s="2" customFormat="1" ht="17.100000000000001" customHeight="1" x14ac:dyDescent="0.2">
      <c r="A68" s="74"/>
      <c r="B68" s="75" t="s">
        <v>15</v>
      </c>
      <c r="C68" s="78"/>
      <c r="D68" s="76"/>
      <c r="E68" s="75">
        <f t="shared" si="5"/>
        <v>0</v>
      </c>
      <c r="F68" s="77"/>
      <c r="G68" s="76"/>
      <c r="H68" s="75">
        <f t="shared" si="6"/>
        <v>0</v>
      </c>
      <c r="I68" s="92">
        <f>BÖ_EICH_ALT!L68</f>
        <v>0</v>
      </c>
      <c r="J68" s="93">
        <f>BÖ_EICH_ALT!M68</f>
        <v>17.75</v>
      </c>
      <c r="K68" s="94">
        <f>BÖ_EICH_ALT!N68</f>
        <v>17.75</v>
      </c>
      <c r="L68" s="76">
        <v>2013.72</v>
      </c>
      <c r="M68" s="76">
        <v>409.85</v>
      </c>
      <c r="N68" s="75">
        <f t="shared" si="7"/>
        <v>2423.5700000000002</v>
      </c>
      <c r="O68" s="76">
        <v>2013.72</v>
      </c>
      <c r="P68" s="76">
        <v>409.85</v>
      </c>
      <c r="Q68" s="75">
        <f t="shared" si="8"/>
        <v>2423.5700000000002</v>
      </c>
      <c r="R68" s="92"/>
      <c r="S68" s="93"/>
      <c r="T68" s="94">
        <f t="shared" si="9"/>
        <v>0</v>
      </c>
      <c r="U68" s="76"/>
      <c r="V68" s="76"/>
      <c r="W68" s="75">
        <f t="shared" si="10"/>
        <v>0</v>
      </c>
      <c r="X68" s="76"/>
      <c r="Y68" s="76"/>
      <c r="Z68" s="75">
        <f t="shared" si="11"/>
        <v>0</v>
      </c>
      <c r="AA68" s="174">
        <f t="shared" si="2"/>
        <v>2013.72</v>
      </c>
      <c r="AB68" s="169">
        <f t="shared" si="3"/>
        <v>427.6</v>
      </c>
      <c r="AC68" s="175">
        <f t="shared" si="4"/>
        <v>2441.3200000000002</v>
      </c>
    </row>
    <row r="69" spans="1:29" s="2" customFormat="1" ht="17.100000000000001" customHeight="1" x14ac:dyDescent="0.2">
      <c r="A69" s="83">
        <v>1978</v>
      </c>
      <c r="B69" s="84" t="s">
        <v>12</v>
      </c>
      <c r="C69" s="85"/>
      <c r="D69" s="86"/>
      <c r="E69" s="84">
        <f t="shared" si="5"/>
        <v>0</v>
      </c>
      <c r="F69" s="87"/>
      <c r="G69" s="86"/>
      <c r="H69" s="84">
        <f t="shared" si="6"/>
        <v>0</v>
      </c>
      <c r="I69" s="95">
        <f>BÖ_EICH_ALT!L69</f>
        <v>8721.01</v>
      </c>
      <c r="J69" s="96">
        <f>BÖ_EICH_ALT!M69</f>
        <v>3703.3</v>
      </c>
      <c r="K69" s="98">
        <f>BÖ_EICH_ALT!N69</f>
        <v>12424.310000000001</v>
      </c>
      <c r="L69" s="86">
        <v>13790.82</v>
      </c>
      <c r="M69" s="86">
        <v>4483.63</v>
      </c>
      <c r="N69" s="84">
        <f t="shared" si="7"/>
        <v>18274.45</v>
      </c>
      <c r="O69" s="86">
        <v>13790.82</v>
      </c>
      <c r="P69" s="86">
        <v>4483.63</v>
      </c>
      <c r="Q69" s="84">
        <f t="shared" si="8"/>
        <v>18274.45</v>
      </c>
      <c r="R69" s="95"/>
      <c r="S69" s="96"/>
      <c r="T69" s="98">
        <f t="shared" si="9"/>
        <v>0</v>
      </c>
      <c r="U69" s="86"/>
      <c r="V69" s="86"/>
      <c r="W69" s="84">
        <f t="shared" si="10"/>
        <v>0</v>
      </c>
      <c r="X69" s="86"/>
      <c r="Y69" s="86"/>
      <c r="Z69" s="84">
        <f t="shared" si="11"/>
        <v>0</v>
      </c>
      <c r="AA69" s="171">
        <f t="shared" si="2"/>
        <v>22511.83</v>
      </c>
      <c r="AB69" s="172">
        <f t="shared" si="3"/>
        <v>8186.93</v>
      </c>
      <c r="AC69" s="173">
        <f t="shared" si="4"/>
        <v>30698.760000000002</v>
      </c>
    </row>
    <row r="70" spans="1:29" s="2" customFormat="1" ht="17.100000000000001" customHeight="1" x14ac:dyDescent="0.2">
      <c r="A70" s="74"/>
      <c r="B70" s="75" t="s">
        <v>15</v>
      </c>
      <c r="C70" s="78"/>
      <c r="D70" s="76"/>
      <c r="E70" s="75">
        <f t="shared" si="5"/>
        <v>0</v>
      </c>
      <c r="F70" s="77"/>
      <c r="G70" s="76"/>
      <c r="H70" s="75">
        <f t="shared" si="6"/>
        <v>0</v>
      </c>
      <c r="I70" s="92">
        <f>BÖ_EICH_ALT!L70</f>
        <v>-31.9</v>
      </c>
      <c r="J70" s="93">
        <f>BÖ_EICH_ALT!M70</f>
        <v>73.150000000000006</v>
      </c>
      <c r="K70" s="94">
        <f>BÖ_EICH_ALT!N70</f>
        <v>41.250000000000007</v>
      </c>
      <c r="L70" s="76">
        <v>1398.5</v>
      </c>
      <c r="M70" s="76">
        <v>174.85</v>
      </c>
      <c r="N70" s="75">
        <f t="shared" si="7"/>
        <v>1573.35</v>
      </c>
      <c r="O70" s="76">
        <v>1398.5</v>
      </c>
      <c r="P70" s="76">
        <v>174.85</v>
      </c>
      <c r="Q70" s="75">
        <f t="shared" si="8"/>
        <v>1573.35</v>
      </c>
      <c r="R70" s="92"/>
      <c r="S70" s="93"/>
      <c r="T70" s="94">
        <f t="shared" si="9"/>
        <v>0</v>
      </c>
      <c r="U70" s="76"/>
      <c r="V70" s="76"/>
      <c r="W70" s="75">
        <f t="shared" si="10"/>
        <v>0</v>
      </c>
      <c r="X70" s="76"/>
      <c r="Y70" s="76"/>
      <c r="Z70" s="75">
        <f t="shared" si="11"/>
        <v>0</v>
      </c>
      <c r="AA70" s="174">
        <f t="shared" si="2"/>
        <v>1366.6</v>
      </c>
      <c r="AB70" s="169">
        <f t="shared" si="3"/>
        <v>248</v>
      </c>
      <c r="AC70" s="175">
        <f t="shared" si="4"/>
        <v>1614.6</v>
      </c>
    </row>
    <row r="71" spans="1:29" s="2" customFormat="1" ht="17.100000000000001" customHeight="1" x14ac:dyDescent="0.2">
      <c r="A71" s="83">
        <v>1979</v>
      </c>
      <c r="B71" s="84" t="s">
        <v>12</v>
      </c>
      <c r="C71" s="85"/>
      <c r="D71" s="86"/>
      <c r="E71" s="84">
        <f t="shared" si="5"/>
        <v>0</v>
      </c>
      <c r="F71" s="87"/>
      <c r="G71" s="86"/>
      <c r="H71" s="84">
        <f t="shared" si="6"/>
        <v>0</v>
      </c>
      <c r="I71" s="95">
        <f>BÖ_EICH_ALT!L71</f>
        <v>8689.11</v>
      </c>
      <c r="J71" s="96">
        <f>BÖ_EICH_ALT!M71</f>
        <v>3776.45</v>
      </c>
      <c r="K71" s="98">
        <f>BÖ_EICH_ALT!N71</f>
        <v>12465.560000000001</v>
      </c>
      <c r="L71" s="86">
        <v>15189.32</v>
      </c>
      <c r="M71" s="86">
        <v>4658.4799999999996</v>
      </c>
      <c r="N71" s="84">
        <f t="shared" si="7"/>
        <v>19847.8</v>
      </c>
      <c r="O71" s="86">
        <v>15189.32</v>
      </c>
      <c r="P71" s="86">
        <v>4658.4799999999996</v>
      </c>
      <c r="Q71" s="84">
        <f t="shared" si="8"/>
        <v>19847.8</v>
      </c>
      <c r="R71" s="95"/>
      <c r="S71" s="96"/>
      <c r="T71" s="98">
        <f t="shared" si="9"/>
        <v>0</v>
      </c>
      <c r="U71" s="86"/>
      <c r="V71" s="86"/>
      <c r="W71" s="84">
        <f t="shared" si="10"/>
        <v>0</v>
      </c>
      <c r="X71" s="86"/>
      <c r="Y71" s="86"/>
      <c r="Z71" s="84">
        <f t="shared" si="11"/>
        <v>0</v>
      </c>
      <c r="AA71" s="171">
        <f t="shared" si="2"/>
        <v>23878.43</v>
      </c>
      <c r="AB71" s="172">
        <f t="shared" si="3"/>
        <v>8434.93</v>
      </c>
      <c r="AC71" s="173">
        <f t="shared" si="4"/>
        <v>32313.360000000001</v>
      </c>
    </row>
    <row r="72" spans="1:29" s="2" customFormat="1" ht="17.100000000000001" customHeight="1" x14ac:dyDescent="0.2">
      <c r="A72" s="74"/>
      <c r="B72" s="75" t="s">
        <v>15</v>
      </c>
      <c r="C72" s="78"/>
      <c r="D72" s="76"/>
      <c r="E72" s="75">
        <f t="shared" si="5"/>
        <v>0</v>
      </c>
      <c r="F72" s="77"/>
      <c r="G72" s="76"/>
      <c r="H72" s="75">
        <f t="shared" si="6"/>
        <v>0</v>
      </c>
      <c r="I72" s="92">
        <f>BÖ_EICH_ALT!L72</f>
        <v>270.7</v>
      </c>
      <c r="J72" s="93">
        <f>BÖ_EICH_ALT!M72</f>
        <v>47</v>
      </c>
      <c r="K72" s="94">
        <f>BÖ_EICH_ALT!N72</f>
        <v>317.7</v>
      </c>
      <c r="L72" s="76">
        <v>2314.4</v>
      </c>
      <c r="M72" s="76">
        <v>640.45000000000005</v>
      </c>
      <c r="N72" s="75">
        <f t="shared" si="7"/>
        <v>2954.8500000000004</v>
      </c>
      <c r="O72" s="76">
        <v>2314.4</v>
      </c>
      <c r="P72" s="76">
        <v>640.45000000000005</v>
      </c>
      <c r="Q72" s="75">
        <f t="shared" si="8"/>
        <v>2954.8500000000004</v>
      </c>
      <c r="R72" s="92"/>
      <c r="S72" s="93"/>
      <c r="T72" s="94">
        <f t="shared" si="9"/>
        <v>0</v>
      </c>
      <c r="U72" s="76"/>
      <c r="V72" s="76"/>
      <c r="W72" s="75">
        <f t="shared" si="10"/>
        <v>0</v>
      </c>
      <c r="X72" s="76"/>
      <c r="Y72" s="76"/>
      <c r="Z72" s="75">
        <f t="shared" si="11"/>
        <v>0</v>
      </c>
      <c r="AA72" s="174">
        <f t="shared" si="2"/>
        <v>2585.1</v>
      </c>
      <c r="AB72" s="169">
        <f t="shared" si="3"/>
        <v>687.45</v>
      </c>
      <c r="AC72" s="175">
        <f t="shared" si="4"/>
        <v>3272.55</v>
      </c>
    </row>
    <row r="73" spans="1:29" s="2" customFormat="1" ht="17.100000000000001" customHeight="1" x14ac:dyDescent="0.2">
      <c r="A73" s="83">
        <v>1980</v>
      </c>
      <c r="B73" s="84" t="s">
        <v>12</v>
      </c>
      <c r="C73" s="85"/>
      <c r="D73" s="86"/>
      <c r="E73" s="84">
        <f t="shared" si="5"/>
        <v>0</v>
      </c>
      <c r="F73" s="87"/>
      <c r="G73" s="86"/>
      <c r="H73" s="84">
        <f t="shared" si="6"/>
        <v>0</v>
      </c>
      <c r="I73" s="95">
        <f>BÖ_EICH_ALT!L73</f>
        <v>8959.81</v>
      </c>
      <c r="J73" s="96">
        <f>BÖ_EICH_ALT!M73</f>
        <v>3823.45</v>
      </c>
      <c r="K73" s="98">
        <f>BÖ_EICH_ALT!N73</f>
        <v>12783.259999999998</v>
      </c>
      <c r="L73" s="86">
        <v>17503.72</v>
      </c>
      <c r="M73" s="86">
        <v>5298.93</v>
      </c>
      <c r="N73" s="84">
        <f t="shared" si="7"/>
        <v>22802.65</v>
      </c>
      <c r="O73" s="86">
        <v>17503.72</v>
      </c>
      <c r="P73" s="86">
        <v>5298.93</v>
      </c>
      <c r="Q73" s="84">
        <f t="shared" si="8"/>
        <v>22802.65</v>
      </c>
      <c r="R73" s="95"/>
      <c r="S73" s="96"/>
      <c r="T73" s="98">
        <f t="shared" si="9"/>
        <v>0</v>
      </c>
      <c r="U73" s="86"/>
      <c r="V73" s="86"/>
      <c r="W73" s="84">
        <f t="shared" si="10"/>
        <v>0</v>
      </c>
      <c r="X73" s="86"/>
      <c r="Y73" s="86"/>
      <c r="Z73" s="84">
        <f t="shared" si="11"/>
        <v>0</v>
      </c>
      <c r="AA73" s="171">
        <f t="shared" si="2"/>
        <v>26463.53</v>
      </c>
      <c r="AB73" s="172">
        <f t="shared" si="3"/>
        <v>9122.380000000001</v>
      </c>
      <c r="AC73" s="173">
        <f t="shared" si="4"/>
        <v>35585.910000000003</v>
      </c>
    </row>
    <row r="74" spans="1:29" s="2" customFormat="1" ht="17.100000000000001" customHeight="1" x14ac:dyDescent="0.2">
      <c r="A74" s="74"/>
      <c r="B74" s="75" t="s">
        <v>15</v>
      </c>
      <c r="C74" s="78"/>
      <c r="D74" s="76"/>
      <c r="E74" s="75">
        <f t="shared" si="5"/>
        <v>0</v>
      </c>
      <c r="F74" s="77"/>
      <c r="G74" s="76"/>
      <c r="H74" s="75">
        <f t="shared" si="6"/>
        <v>0</v>
      </c>
      <c r="I74" s="92">
        <f>BÖ_EICH_ALT!L74</f>
        <v>-29.7</v>
      </c>
      <c r="J74" s="93">
        <f>BÖ_EICH_ALT!M74</f>
        <v>34.299999999999997</v>
      </c>
      <c r="K74" s="94">
        <f>BÖ_EICH_ALT!N74</f>
        <v>4.5999999999999979</v>
      </c>
      <c r="L74" s="76">
        <v>449.7</v>
      </c>
      <c r="M74" s="76">
        <v>773.15</v>
      </c>
      <c r="N74" s="75">
        <f t="shared" si="7"/>
        <v>1222.8499999999999</v>
      </c>
      <c r="O74" s="76">
        <v>449.7</v>
      </c>
      <c r="P74" s="76">
        <v>773.15</v>
      </c>
      <c r="Q74" s="75">
        <f t="shared" si="8"/>
        <v>1222.8499999999999</v>
      </c>
      <c r="R74" s="92"/>
      <c r="S74" s="93"/>
      <c r="T74" s="94">
        <f t="shared" si="9"/>
        <v>0</v>
      </c>
      <c r="U74" s="76"/>
      <c r="V74" s="76"/>
      <c r="W74" s="75">
        <f t="shared" si="10"/>
        <v>0</v>
      </c>
      <c r="X74" s="76"/>
      <c r="Y74" s="76"/>
      <c r="Z74" s="75">
        <f t="shared" si="11"/>
        <v>0</v>
      </c>
      <c r="AA74" s="174">
        <f t="shared" si="2"/>
        <v>420</v>
      </c>
      <c r="AB74" s="169">
        <f t="shared" si="3"/>
        <v>807.44999999999993</v>
      </c>
      <c r="AC74" s="175">
        <f t="shared" si="4"/>
        <v>1227.4499999999998</v>
      </c>
    </row>
    <row r="75" spans="1:29" s="2" customFormat="1" ht="17.100000000000001" customHeight="1" x14ac:dyDescent="0.2">
      <c r="A75" s="83">
        <v>1981</v>
      </c>
      <c r="B75" s="84" t="s">
        <v>12</v>
      </c>
      <c r="C75" s="85"/>
      <c r="D75" s="86"/>
      <c r="E75" s="84">
        <f t="shared" si="5"/>
        <v>0</v>
      </c>
      <c r="F75" s="87"/>
      <c r="G75" s="86"/>
      <c r="H75" s="84">
        <f t="shared" si="6"/>
        <v>0</v>
      </c>
      <c r="I75" s="95">
        <f>BÖ_EICH_ALT!L75</f>
        <v>8930.11</v>
      </c>
      <c r="J75" s="96">
        <f>BÖ_EICH_ALT!M75</f>
        <v>3858.35</v>
      </c>
      <c r="K75" s="98">
        <f>BÖ_EICH_ALT!N75</f>
        <v>12788.460000000001</v>
      </c>
      <c r="L75" s="86">
        <v>17953.419999999998</v>
      </c>
      <c r="M75" s="86">
        <v>6072.08</v>
      </c>
      <c r="N75" s="84">
        <f t="shared" si="7"/>
        <v>24025.5</v>
      </c>
      <c r="O75" s="86">
        <v>17953.419999999998</v>
      </c>
      <c r="P75" s="86">
        <v>6072.08</v>
      </c>
      <c r="Q75" s="84">
        <f t="shared" si="8"/>
        <v>24025.5</v>
      </c>
      <c r="R75" s="95"/>
      <c r="S75" s="96"/>
      <c r="T75" s="98">
        <f t="shared" si="9"/>
        <v>0</v>
      </c>
      <c r="U75" s="86"/>
      <c r="V75" s="86"/>
      <c r="W75" s="84">
        <f t="shared" si="10"/>
        <v>0</v>
      </c>
      <c r="X75" s="86"/>
      <c r="Y75" s="86"/>
      <c r="Z75" s="84">
        <f t="shared" si="11"/>
        <v>0</v>
      </c>
      <c r="AA75" s="171">
        <f t="shared" si="2"/>
        <v>26883.53</v>
      </c>
      <c r="AB75" s="172">
        <f t="shared" si="3"/>
        <v>9930.43</v>
      </c>
      <c r="AC75" s="173">
        <f t="shared" si="4"/>
        <v>36813.96</v>
      </c>
    </row>
    <row r="76" spans="1:29" s="2" customFormat="1" ht="17.100000000000001" customHeight="1" x14ac:dyDescent="0.2">
      <c r="A76" s="74"/>
      <c r="B76" s="75" t="s">
        <v>15</v>
      </c>
      <c r="C76" s="78"/>
      <c r="D76" s="76"/>
      <c r="E76" s="75">
        <f t="shared" si="5"/>
        <v>0</v>
      </c>
      <c r="F76" s="77"/>
      <c r="G76" s="76"/>
      <c r="H76" s="75">
        <f t="shared" si="6"/>
        <v>0</v>
      </c>
      <c r="I76" s="92">
        <f>BÖ_EICH_ALT!L76</f>
        <v>34.4</v>
      </c>
      <c r="J76" s="93">
        <f>BÖ_EICH_ALT!M76</f>
        <v>25.4</v>
      </c>
      <c r="K76" s="94">
        <f>BÖ_EICH_ALT!N76</f>
        <v>59.8</v>
      </c>
      <c r="L76" s="76">
        <v>949.4</v>
      </c>
      <c r="M76" s="76">
        <v>439.95</v>
      </c>
      <c r="N76" s="75">
        <f t="shared" si="7"/>
        <v>1389.35</v>
      </c>
      <c r="O76" s="76">
        <v>949.4</v>
      </c>
      <c r="P76" s="76">
        <v>439.95</v>
      </c>
      <c r="Q76" s="75">
        <f t="shared" si="8"/>
        <v>1389.35</v>
      </c>
      <c r="R76" s="92"/>
      <c r="S76" s="93"/>
      <c r="T76" s="94">
        <f t="shared" si="9"/>
        <v>0</v>
      </c>
      <c r="U76" s="76"/>
      <c r="V76" s="76"/>
      <c r="W76" s="75">
        <f t="shared" si="10"/>
        <v>0</v>
      </c>
      <c r="X76" s="76"/>
      <c r="Y76" s="76"/>
      <c r="Z76" s="75">
        <f t="shared" si="11"/>
        <v>0</v>
      </c>
      <c r="AA76" s="174">
        <f t="shared" si="2"/>
        <v>983.8</v>
      </c>
      <c r="AB76" s="169">
        <f t="shared" si="3"/>
        <v>465.34999999999997</v>
      </c>
      <c r="AC76" s="175">
        <f t="shared" si="4"/>
        <v>1449.1499999999999</v>
      </c>
    </row>
    <row r="77" spans="1:29" s="2" customFormat="1" ht="17.100000000000001" customHeight="1" x14ac:dyDescent="0.2">
      <c r="A77" s="83">
        <v>1982</v>
      </c>
      <c r="B77" s="84" t="s">
        <v>12</v>
      </c>
      <c r="C77" s="85"/>
      <c r="D77" s="86"/>
      <c r="E77" s="84">
        <f t="shared" si="5"/>
        <v>0</v>
      </c>
      <c r="F77" s="87"/>
      <c r="G77" s="86"/>
      <c r="H77" s="84">
        <f t="shared" si="6"/>
        <v>0</v>
      </c>
      <c r="I77" s="95">
        <f>BÖ_EICH_ALT!L77</f>
        <v>8964.51</v>
      </c>
      <c r="J77" s="96">
        <f>BÖ_EICH_ALT!M77</f>
        <v>3883.75</v>
      </c>
      <c r="K77" s="98">
        <f>BÖ_EICH_ALT!N77</f>
        <v>12848.26</v>
      </c>
      <c r="L77" s="86">
        <v>18902.82</v>
      </c>
      <c r="M77" s="86">
        <v>6512.03</v>
      </c>
      <c r="N77" s="84">
        <f t="shared" si="7"/>
        <v>25414.85</v>
      </c>
      <c r="O77" s="86">
        <v>18902.82</v>
      </c>
      <c r="P77" s="86">
        <v>6512.03</v>
      </c>
      <c r="Q77" s="84">
        <f t="shared" si="8"/>
        <v>25414.85</v>
      </c>
      <c r="R77" s="95"/>
      <c r="S77" s="96"/>
      <c r="T77" s="98">
        <f t="shared" si="9"/>
        <v>0</v>
      </c>
      <c r="U77" s="86"/>
      <c r="V77" s="86"/>
      <c r="W77" s="84">
        <f t="shared" si="10"/>
        <v>0</v>
      </c>
      <c r="X77" s="86"/>
      <c r="Y77" s="86"/>
      <c r="Z77" s="84">
        <f t="shared" si="11"/>
        <v>0</v>
      </c>
      <c r="AA77" s="171">
        <f t="shared" si="2"/>
        <v>27867.33</v>
      </c>
      <c r="AB77" s="172">
        <f t="shared" si="3"/>
        <v>10395.779999999999</v>
      </c>
      <c r="AC77" s="173">
        <f t="shared" si="4"/>
        <v>38263.11</v>
      </c>
    </row>
    <row r="78" spans="1:29" s="2" customFormat="1" ht="17.100000000000001" customHeight="1" x14ac:dyDescent="0.2">
      <c r="A78" s="74"/>
      <c r="B78" s="75" t="s">
        <v>15</v>
      </c>
      <c r="C78" s="78"/>
      <c r="D78" s="76"/>
      <c r="E78" s="75">
        <f t="shared" si="5"/>
        <v>0</v>
      </c>
      <c r="F78" s="77"/>
      <c r="G78" s="76"/>
      <c r="H78" s="75">
        <f t="shared" si="6"/>
        <v>0</v>
      </c>
      <c r="I78" s="92">
        <f>BÖ_EICH_ALT!L78</f>
        <v>21.7</v>
      </c>
      <c r="J78" s="93">
        <f>BÖ_EICH_ALT!M78</f>
        <v>23.2</v>
      </c>
      <c r="K78" s="94">
        <f>BÖ_EICH_ALT!N78</f>
        <v>44.9</v>
      </c>
      <c r="L78" s="76">
        <v>251.5</v>
      </c>
      <c r="M78" s="76">
        <v>335.9</v>
      </c>
      <c r="N78" s="75">
        <f t="shared" si="7"/>
        <v>587.4</v>
      </c>
      <c r="O78" s="76">
        <v>251.5</v>
      </c>
      <c r="P78" s="76">
        <v>335.9</v>
      </c>
      <c r="Q78" s="75">
        <f t="shared" si="8"/>
        <v>587.4</v>
      </c>
      <c r="R78" s="92"/>
      <c r="S78" s="93"/>
      <c r="T78" s="94">
        <f t="shared" si="9"/>
        <v>0</v>
      </c>
      <c r="U78" s="76"/>
      <c r="V78" s="76"/>
      <c r="W78" s="75">
        <f t="shared" si="10"/>
        <v>0</v>
      </c>
      <c r="X78" s="76"/>
      <c r="Y78" s="76"/>
      <c r="Z78" s="75">
        <f t="shared" si="11"/>
        <v>0</v>
      </c>
      <c r="AA78" s="174">
        <f t="shared" si="2"/>
        <v>273.2</v>
      </c>
      <c r="AB78" s="169">
        <f t="shared" si="3"/>
        <v>359.09999999999997</v>
      </c>
      <c r="AC78" s="175">
        <f t="shared" si="4"/>
        <v>632.29999999999995</v>
      </c>
    </row>
    <row r="79" spans="1:29" s="2" customFormat="1" ht="17.100000000000001" customHeight="1" x14ac:dyDescent="0.2">
      <c r="A79" s="83">
        <v>1983</v>
      </c>
      <c r="B79" s="84" t="s">
        <v>12</v>
      </c>
      <c r="C79" s="85"/>
      <c r="D79" s="86"/>
      <c r="E79" s="84">
        <f t="shared" si="5"/>
        <v>0</v>
      </c>
      <c r="F79" s="87"/>
      <c r="G79" s="86"/>
      <c r="H79" s="84">
        <f t="shared" si="6"/>
        <v>0</v>
      </c>
      <c r="I79" s="95">
        <f>BÖ_EICH_ALT!L79</f>
        <v>8986.2099999999991</v>
      </c>
      <c r="J79" s="96">
        <f>BÖ_EICH_ALT!M79</f>
        <v>3906.95</v>
      </c>
      <c r="K79" s="98">
        <f>BÖ_EICH_ALT!N79</f>
        <v>12893.16</v>
      </c>
      <c r="L79" s="86">
        <v>19154.32</v>
      </c>
      <c r="M79" s="86">
        <v>6847.93</v>
      </c>
      <c r="N79" s="84">
        <f t="shared" si="7"/>
        <v>26002.25</v>
      </c>
      <c r="O79" s="86">
        <v>19154.32</v>
      </c>
      <c r="P79" s="86">
        <v>6847.93</v>
      </c>
      <c r="Q79" s="84">
        <f t="shared" si="8"/>
        <v>26002.25</v>
      </c>
      <c r="R79" s="95"/>
      <c r="S79" s="96"/>
      <c r="T79" s="98">
        <f t="shared" si="9"/>
        <v>0</v>
      </c>
      <c r="U79" s="86"/>
      <c r="V79" s="86"/>
      <c r="W79" s="84">
        <f t="shared" si="10"/>
        <v>0</v>
      </c>
      <c r="X79" s="86"/>
      <c r="Y79" s="86"/>
      <c r="Z79" s="84">
        <f t="shared" si="11"/>
        <v>0</v>
      </c>
      <c r="AA79" s="171">
        <f t="shared" si="2"/>
        <v>28140.53</v>
      </c>
      <c r="AB79" s="172">
        <f t="shared" si="3"/>
        <v>10754.880000000001</v>
      </c>
      <c r="AC79" s="173">
        <f t="shared" si="4"/>
        <v>38895.410000000003</v>
      </c>
    </row>
    <row r="80" spans="1:29" s="2" customFormat="1" ht="17.100000000000001" customHeight="1" x14ac:dyDescent="0.2">
      <c r="A80" s="74"/>
      <c r="B80" s="75" t="s">
        <v>15</v>
      </c>
      <c r="C80" s="78"/>
      <c r="D80" s="76"/>
      <c r="E80" s="75">
        <f t="shared" si="5"/>
        <v>0</v>
      </c>
      <c r="F80" s="77"/>
      <c r="G80" s="76"/>
      <c r="H80" s="75">
        <f t="shared" si="6"/>
        <v>0</v>
      </c>
      <c r="I80" s="92">
        <f>BÖ_EICH_ALT!L80</f>
        <v>-5.6499999999999995</v>
      </c>
      <c r="J80" s="93">
        <f>BÖ_EICH_ALT!M80</f>
        <v>2.95</v>
      </c>
      <c r="K80" s="94">
        <f>BÖ_EICH_ALT!N80</f>
        <v>-2.6999999999999993</v>
      </c>
      <c r="L80" s="76">
        <v>52.2</v>
      </c>
      <c r="M80" s="76">
        <v>175.8</v>
      </c>
      <c r="N80" s="75">
        <f t="shared" si="7"/>
        <v>228</v>
      </c>
      <c r="O80" s="76">
        <v>52.2</v>
      </c>
      <c r="P80" s="76">
        <v>175.8</v>
      </c>
      <c r="Q80" s="75">
        <f t="shared" si="8"/>
        <v>228</v>
      </c>
      <c r="R80" s="92"/>
      <c r="S80" s="93"/>
      <c r="T80" s="94">
        <f t="shared" si="9"/>
        <v>0</v>
      </c>
      <c r="U80" s="76"/>
      <c r="V80" s="76"/>
      <c r="W80" s="75">
        <f t="shared" si="10"/>
        <v>0</v>
      </c>
      <c r="X80" s="76"/>
      <c r="Y80" s="76"/>
      <c r="Z80" s="75">
        <f t="shared" si="11"/>
        <v>0</v>
      </c>
      <c r="AA80" s="174">
        <f t="shared" ref="AA80:AA118" si="12">SUM(C80,F80,I80,L80,R80,U80)</f>
        <v>46.550000000000004</v>
      </c>
      <c r="AB80" s="169">
        <f t="shared" ref="AB80:AB118" si="13">SUM(D80,G80,J80,M80,S80,V80)</f>
        <v>178.75</v>
      </c>
      <c r="AC80" s="175">
        <f t="shared" ref="AC80:AC121" si="14">SUM(AA80:AB80)</f>
        <v>225.3</v>
      </c>
    </row>
    <row r="81" spans="1:29" s="2" customFormat="1" ht="17.100000000000001" customHeight="1" x14ac:dyDescent="0.2">
      <c r="A81" s="83">
        <v>1984</v>
      </c>
      <c r="B81" s="84" t="s">
        <v>12</v>
      </c>
      <c r="C81" s="85"/>
      <c r="D81" s="86"/>
      <c r="E81" s="84">
        <f t="shared" si="5"/>
        <v>0</v>
      </c>
      <c r="F81" s="87"/>
      <c r="G81" s="86"/>
      <c r="H81" s="84">
        <f t="shared" si="6"/>
        <v>0</v>
      </c>
      <c r="I81" s="101">
        <f>BÖ_EICH_ALT!L81</f>
        <v>8980.5600000000013</v>
      </c>
      <c r="J81" s="102">
        <f>BÖ_EICH_ALT!M81</f>
        <v>3909.9</v>
      </c>
      <c r="K81" s="103">
        <f>BÖ_EICH_ALT!N81</f>
        <v>12890.460000000001</v>
      </c>
      <c r="L81" s="86">
        <v>19206.52</v>
      </c>
      <c r="M81" s="86">
        <v>7023.73</v>
      </c>
      <c r="N81" s="84">
        <f t="shared" si="7"/>
        <v>26230.25</v>
      </c>
      <c r="O81" s="86">
        <v>19206.52</v>
      </c>
      <c r="P81" s="86">
        <v>7023.73</v>
      </c>
      <c r="Q81" s="84">
        <f t="shared" si="8"/>
        <v>26230.25</v>
      </c>
      <c r="R81" s="95"/>
      <c r="S81" s="96"/>
      <c r="T81" s="103">
        <f t="shared" si="9"/>
        <v>0</v>
      </c>
      <c r="U81" s="86"/>
      <c r="V81" s="86"/>
      <c r="W81" s="84">
        <f t="shared" si="10"/>
        <v>0</v>
      </c>
      <c r="X81" s="86"/>
      <c r="Y81" s="86"/>
      <c r="Z81" s="84">
        <f t="shared" si="11"/>
        <v>0</v>
      </c>
      <c r="AA81" s="171">
        <f t="shared" si="12"/>
        <v>28187.08</v>
      </c>
      <c r="AB81" s="172">
        <f t="shared" si="13"/>
        <v>10933.63</v>
      </c>
      <c r="AC81" s="173">
        <f t="shared" si="14"/>
        <v>39120.71</v>
      </c>
    </row>
    <row r="82" spans="1:29" s="2" customFormat="1" ht="17.100000000000001" customHeight="1" x14ac:dyDescent="0.2">
      <c r="A82" s="74"/>
      <c r="B82" s="75" t="s">
        <v>15</v>
      </c>
      <c r="C82" s="78"/>
      <c r="D82" s="76"/>
      <c r="E82" s="75">
        <f t="shared" si="5"/>
        <v>0</v>
      </c>
      <c r="F82" s="77"/>
      <c r="G82" s="76"/>
      <c r="H82" s="75">
        <f t="shared" si="6"/>
        <v>0</v>
      </c>
      <c r="I82" s="92">
        <f>BÖ_EICH_ALT!L82</f>
        <v>26.2</v>
      </c>
      <c r="J82" s="93">
        <f>BÖ_EICH_ALT!M82</f>
        <v>6.45</v>
      </c>
      <c r="K82" s="94">
        <f>BÖ_EICH_ALT!N82</f>
        <v>32.65</v>
      </c>
      <c r="L82" s="76">
        <v>221.75</v>
      </c>
      <c r="M82" s="76">
        <v>28.35</v>
      </c>
      <c r="N82" s="75">
        <f t="shared" si="7"/>
        <v>250.1</v>
      </c>
      <c r="O82" s="76">
        <v>221.75</v>
      </c>
      <c r="P82" s="76">
        <v>28.35</v>
      </c>
      <c r="Q82" s="75">
        <f t="shared" si="8"/>
        <v>250.1</v>
      </c>
      <c r="R82" s="92"/>
      <c r="S82" s="93"/>
      <c r="T82" s="94">
        <f t="shared" si="9"/>
        <v>0</v>
      </c>
      <c r="U82" s="76"/>
      <c r="V82" s="76"/>
      <c r="W82" s="75">
        <f t="shared" si="10"/>
        <v>0</v>
      </c>
      <c r="X82" s="76"/>
      <c r="Y82" s="76"/>
      <c r="Z82" s="75">
        <f t="shared" si="11"/>
        <v>0</v>
      </c>
      <c r="AA82" s="174">
        <f t="shared" si="12"/>
        <v>247.95</v>
      </c>
      <c r="AB82" s="169">
        <f t="shared" si="13"/>
        <v>34.800000000000004</v>
      </c>
      <c r="AC82" s="175">
        <f t="shared" si="14"/>
        <v>282.75</v>
      </c>
    </row>
    <row r="83" spans="1:29" s="2" customFormat="1" ht="17.100000000000001" customHeight="1" x14ac:dyDescent="0.2">
      <c r="A83" s="83">
        <v>1985</v>
      </c>
      <c r="B83" s="84" t="s">
        <v>12</v>
      </c>
      <c r="C83" s="85"/>
      <c r="D83" s="86"/>
      <c r="E83" s="84">
        <f t="shared" si="5"/>
        <v>0</v>
      </c>
      <c r="F83" s="87"/>
      <c r="G83" s="86"/>
      <c r="H83" s="84">
        <f t="shared" si="6"/>
        <v>0</v>
      </c>
      <c r="I83" s="95">
        <f>BÖ_EICH_ALT!L83</f>
        <v>9006.76</v>
      </c>
      <c r="J83" s="96">
        <f>BÖ_EICH_ALT!M83</f>
        <v>3916.3500000000004</v>
      </c>
      <c r="K83" s="98">
        <f>BÖ_EICH_ALT!N83</f>
        <v>12923.11</v>
      </c>
      <c r="L83" s="86">
        <v>19428.27</v>
      </c>
      <c r="M83" s="86">
        <v>7052.08</v>
      </c>
      <c r="N83" s="84">
        <f t="shared" si="7"/>
        <v>26480.35</v>
      </c>
      <c r="O83" s="86">
        <v>19428.27</v>
      </c>
      <c r="P83" s="86">
        <v>7052.08</v>
      </c>
      <c r="Q83" s="84">
        <f t="shared" si="8"/>
        <v>26480.35</v>
      </c>
      <c r="R83" s="95"/>
      <c r="S83" s="96"/>
      <c r="T83" s="98">
        <f t="shared" si="9"/>
        <v>0</v>
      </c>
      <c r="U83" s="86"/>
      <c r="V83" s="86"/>
      <c r="W83" s="84">
        <f t="shared" si="10"/>
        <v>0</v>
      </c>
      <c r="X83" s="86"/>
      <c r="Y83" s="86"/>
      <c r="Z83" s="84">
        <f t="shared" si="11"/>
        <v>0</v>
      </c>
      <c r="AA83" s="171">
        <f t="shared" si="12"/>
        <v>28435.03</v>
      </c>
      <c r="AB83" s="172">
        <f t="shared" si="13"/>
        <v>10968.43</v>
      </c>
      <c r="AC83" s="173">
        <f t="shared" si="14"/>
        <v>39403.46</v>
      </c>
    </row>
    <row r="84" spans="1:29" s="2" customFormat="1" ht="17.100000000000001" customHeight="1" x14ac:dyDescent="0.2">
      <c r="A84" s="74"/>
      <c r="B84" s="75" t="s">
        <v>15</v>
      </c>
      <c r="C84" s="78"/>
      <c r="D84" s="76"/>
      <c r="E84" s="75">
        <f t="shared" si="5"/>
        <v>0</v>
      </c>
      <c r="F84" s="77"/>
      <c r="G84" s="76"/>
      <c r="H84" s="75">
        <f t="shared" si="6"/>
        <v>0</v>
      </c>
      <c r="I84" s="92">
        <f>BÖ_EICH_ALT!L84</f>
        <v>0</v>
      </c>
      <c r="J84" s="93">
        <f>BÖ_EICH_ALT!M84</f>
        <v>0</v>
      </c>
      <c r="K84" s="94">
        <f>BÖ_EICH_ALT!N84</f>
        <v>0</v>
      </c>
      <c r="L84" s="76">
        <v>524.9</v>
      </c>
      <c r="M84" s="76">
        <v>63.95</v>
      </c>
      <c r="N84" s="75">
        <f t="shared" si="7"/>
        <v>588.85</v>
      </c>
      <c r="O84" s="76">
        <v>524.9</v>
      </c>
      <c r="P84" s="76">
        <v>63.95</v>
      </c>
      <c r="Q84" s="75">
        <f t="shared" si="8"/>
        <v>588.85</v>
      </c>
      <c r="R84" s="92"/>
      <c r="S84" s="93"/>
      <c r="T84" s="94">
        <f t="shared" si="9"/>
        <v>0</v>
      </c>
      <c r="U84" s="76"/>
      <c r="V84" s="76"/>
      <c r="W84" s="75">
        <f t="shared" si="10"/>
        <v>0</v>
      </c>
      <c r="X84" s="76"/>
      <c r="Y84" s="76"/>
      <c r="Z84" s="75">
        <f t="shared" si="11"/>
        <v>0</v>
      </c>
      <c r="AA84" s="174">
        <f t="shared" si="12"/>
        <v>524.9</v>
      </c>
      <c r="AB84" s="169">
        <f t="shared" si="13"/>
        <v>63.95</v>
      </c>
      <c r="AC84" s="175">
        <f t="shared" si="14"/>
        <v>588.85</v>
      </c>
    </row>
    <row r="85" spans="1:29" s="2" customFormat="1" ht="17.100000000000001" customHeight="1" x14ac:dyDescent="0.2">
      <c r="A85" s="83">
        <v>1986</v>
      </c>
      <c r="B85" s="84" t="s">
        <v>12</v>
      </c>
      <c r="C85" s="106"/>
      <c r="D85" s="104"/>
      <c r="E85" s="105">
        <f t="shared" si="5"/>
        <v>0</v>
      </c>
      <c r="F85" s="87"/>
      <c r="G85" s="86"/>
      <c r="H85" s="84">
        <f t="shared" si="6"/>
        <v>0</v>
      </c>
      <c r="I85" s="95">
        <f>BÖ_EICH_ALT!L85</f>
        <v>9006.76</v>
      </c>
      <c r="J85" s="96">
        <f>BÖ_EICH_ALT!M85</f>
        <v>3916.3500000000004</v>
      </c>
      <c r="K85" s="98">
        <f>BÖ_EICH_ALT!N85</f>
        <v>12923.11</v>
      </c>
      <c r="L85" s="104">
        <v>19953.169999999998</v>
      </c>
      <c r="M85" s="104">
        <v>7116.03</v>
      </c>
      <c r="N85" s="105">
        <f t="shared" si="7"/>
        <v>27069.199999999997</v>
      </c>
      <c r="O85" s="104">
        <v>19953.169999999998</v>
      </c>
      <c r="P85" s="104">
        <v>7116.03</v>
      </c>
      <c r="Q85" s="105">
        <f t="shared" si="8"/>
        <v>27069.199999999997</v>
      </c>
      <c r="R85" s="95"/>
      <c r="S85" s="96"/>
      <c r="T85" s="98">
        <f t="shared" si="9"/>
        <v>0</v>
      </c>
      <c r="U85" s="104"/>
      <c r="V85" s="104"/>
      <c r="W85" s="105">
        <f t="shared" si="10"/>
        <v>0</v>
      </c>
      <c r="X85" s="104"/>
      <c r="Y85" s="104"/>
      <c r="Z85" s="105">
        <f t="shared" si="11"/>
        <v>0</v>
      </c>
      <c r="AA85" s="171">
        <f t="shared" si="12"/>
        <v>28959.93</v>
      </c>
      <c r="AB85" s="172">
        <f t="shared" si="13"/>
        <v>11032.380000000001</v>
      </c>
      <c r="AC85" s="173">
        <f t="shared" si="14"/>
        <v>39992.31</v>
      </c>
    </row>
    <row r="86" spans="1:29" s="2" customFormat="1" ht="17.100000000000001" customHeight="1" x14ac:dyDescent="0.2">
      <c r="A86" s="74"/>
      <c r="B86" s="75" t="s">
        <v>15</v>
      </c>
      <c r="C86" s="78"/>
      <c r="D86" s="76"/>
      <c r="E86" s="75">
        <f t="shared" ref="E86:E123" si="15">SUM(C86:D86)</f>
        <v>0</v>
      </c>
      <c r="F86" s="77"/>
      <c r="G86" s="76"/>
      <c r="H86" s="75">
        <f t="shared" ref="H86:H115" si="16">SUM(F86:G86)</f>
        <v>0</v>
      </c>
      <c r="I86" s="92">
        <f>BÖ_EICH_ALT!L86</f>
        <v>-81.3</v>
      </c>
      <c r="J86" s="93">
        <f>BÖ_EICH_ALT!M86</f>
        <v>-12.4</v>
      </c>
      <c r="K86" s="94">
        <f>BÖ_EICH_ALT!N86</f>
        <v>-93.7</v>
      </c>
      <c r="L86" s="76">
        <v>871.2</v>
      </c>
      <c r="M86" s="76">
        <v>347.8</v>
      </c>
      <c r="N86" s="75">
        <f t="shared" si="7"/>
        <v>1219</v>
      </c>
      <c r="O86" s="76">
        <v>871.2</v>
      </c>
      <c r="P86" s="76">
        <v>347.8</v>
      </c>
      <c r="Q86" s="75">
        <f t="shared" si="8"/>
        <v>1219</v>
      </c>
      <c r="R86" s="92"/>
      <c r="S86" s="93"/>
      <c r="T86" s="94">
        <f t="shared" si="9"/>
        <v>0</v>
      </c>
      <c r="U86" s="76"/>
      <c r="V86" s="76"/>
      <c r="W86" s="75">
        <f t="shared" si="10"/>
        <v>0</v>
      </c>
      <c r="X86" s="76"/>
      <c r="Y86" s="76"/>
      <c r="Z86" s="75">
        <f t="shared" si="11"/>
        <v>0</v>
      </c>
      <c r="AA86" s="174">
        <f t="shared" si="12"/>
        <v>789.90000000000009</v>
      </c>
      <c r="AB86" s="169">
        <f t="shared" si="13"/>
        <v>335.40000000000003</v>
      </c>
      <c r="AC86" s="175">
        <f t="shared" si="14"/>
        <v>1125.3000000000002</v>
      </c>
    </row>
    <row r="87" spans="1:29" s="2" customFormat="1" ht="17.100000000000001" customHeight="1" x14ac:dyDescent="0.2">
      <c r="A87" s="83">
        <v>1987</v>
      </c>
      <c r="B87" s="84" t="s">
        <v>12</v>
      </c>
      <c r="C87" s="85"/>
      <c r="D87" s="86"/>
      <c r="E87" s="84">
        <f t="shared" si="15"/>
        <v>0</v>
      </c>
      <c r="F87" s="87"/>
      <c r="G87" s="86"/>
      <c r="H87" s="84">
        <f t="shared" si="16"/>
        <v>0</v>
      </c>
      <c r="I87" s="95">
        <f>BÖ_EICH_ALT!L87</f>
        <v>8925.4600000000009</v>
      </c>
      <c r="J87" s="96">
        <f>BÖ_EICH_ALT!M87</f>
        <v>3903.9500000000003</v>
      </c>
      <c r="K87" s="98">
        <f>BÖ_EICH_ALT!N87</f>
        <v>12829.410000000002</v>
      </c>
      <c r="L87" s="86">
        <v>20824.37</v>
      </c>
      <c r="M87" s="86">
        <v>7463.83</v>
      </c>
      <c r="N87" s="84">
        <f t="shared" si="7"/>
        <v>28288.199999999997</v>
      </c>
      <c r="O87" s="86">
        <v>20824.37</v>
      </c>
      <c r="P87" s="86">
        <v>7463.83</v>
      </c>
      <c r="Q87" s="84">
        <f t="shared" si="8"/>
        <v>28288.199999999997</v>
      </c>
      <c r="R87" s="95"/>
      <c r="S87" s="96"/>
      <c r="T87" s="98">
        <f t="shared" si="9"/>
        <v>0</v>
      </c>
      <c r="U87" s="86"/>
      <c r="V87" s="86"/>
      <c r="W87" s="84">
        <f t="shared" si="10"/>
        <v>0</v>
      </c>
      <c r="X87" s="86"/>
      <c r="Y87" s="86"/>
      <c r="Z87" s="84">
        <f t="shared" si="11"/>
        <v>0</v>
      </c>
      <c r="AA87" s="171">
        <f t="shared" si="12"/>
        <v>29749.83</v>
      </c>
      <c r="AB87" s="172">
        <f t="shared" si="13"/>
        <v>11367.78</v>
      </c>
      <c r="AC87" s="173">
        <f t="shared" si="14"/>
        <v>41117.61</v>
      </c>
    </row>
    <row r="88" spans="1:29" s="2" customFormat="1" ht="17.100000000000001" customHeight="1" x14ac:dyDescent="0.2">
      <c r="A88" s="74"/>
      <c r="B88" s="75" t="s">
        <v>15</v>
      </c>
      <c r="C88" s="78"/>
      <c r="D88" s="76"/>
      <c r="E88" s="75">
        <f t="shared" si="15"/>
        <v>0</v>
      </c>
      <c r="F88" s="77"/>
      <c r="G88" s="76"/>
      <c r="H88" s="75">
        <f t="shared" si="16"/>
        <v>0</v>
      </c>
      <c r="I88" s="92">
        <f>BÖ_EICH_ALT!L88</f>
        <v>-109.4</v>
      </c>
      <c r="J88" s="93">
        <f>BÖ_EICH_ALT!M88</f>
        <v>40.75</v>
      </c>
      <c r="K88" s="94">
        <f>BÖ_EICH_ALT!N88</f>
        <v>-68.650000000000006</v>
      </c>
      <c r="L88" s="76">
        <v>135.6</v>
      </c>
      <c r="M88" s="76">
        <v>26.05</v>
      </c>
      <c r="N88" s="75">
        <f t="shared" si="7"/>
        <v>161.65</v>
      </c>
      <c r="O88" s="76">
        <v>135.6</v>
      </c>
      <c r="P88" s="76">
        <v>26.05</v>
      </c>
      <c r="Q88" s="75">
        <f t="shared" si="8"/>
        <v>161.65</v>
      </c>
      <c r="R88" s="92"/>
      <c r="S88" s="93"/>
      <c r="T88" s="94">
        <f t="shared" si="9"/>
        <v>0</v>
      </c>
      <c r="U88" s="76"/>
      <c r="V88" s="76"/>
      <c r="W88" s="75">
        <f t="shared" si="10"/>
        <v>0</v>
      </c>
      <c r="X88" s="76"/>
      <c r="Y88" s="76"/>
      <c r="Z88" s="75">
        <f t="shared" si="11"/>
        <v>0</v>
      </c>
      <c r="AA88" s="174">
        <f t="shared" si="12"/>
        <v>26.199999999999989</v>
      </c>
      <c r="AB88" s="169">
        <f t="shared" si="13"/>
        <v>66.8</v>
      </c>
      <c r="AC88" s="175">
        <f t="shared" si="14"/>
        <v>92.999999999999986</v>
      </c>
    </row>
    <row r="89" spans="1:29" s="2" customFormat="1" ht="17.100000000000001" customHeight="1" x14ac:dyDescent="0.2">
      <c r="A89" s="83">
        <v>1988</v>
      </c>
      <c r="B89" s="84" t="s">
        <v>12</v>
      </c>
      <c r="C89" s="85"/>
      <c r="D89" s="86"/>
      <c r="E89" s="84">
        <f t="shared" si="15"/>
        <v>0</v>
      </c>
      <c r="F89" s="87"/>
      <c r="G89" s="86"/>
      <c r="H89" s="84">
        <f t="shared" si="16"/>
        <v>0</v>
      </c>
      <c r="I89" s="95">
        <f>BÖ_EICH_ALT!L89</f>
        <v>8816.06</v>
      </c>
      <c r="J89" s="96">
        <f>BÖ_EICH_ALT!M89</f>
        <v>3944.7000000000003</v>
      </c>
      <c r="K89" s="98">
        <f>BÖ_EICH_ALT!N89</f>
        <v>12760.76</v>
      </c>
      <c r="L89" s="86">
        <v>20959.97</v>
      </c>
      <c r="M89" s="86">
        <v>7489.88</v>
      </c>
      <c r="N89" s="84">
        <f t="shared" si="7"/>
        <v>28449.850000000002</v>
      </c>
      <c r="O89" s="86">
        <v>20959.97</v>
      </c>
      <c r="P89" s="86">
        <v>7489.88</v>
      </c>
      <c r="Q89" s="84">
        <f t="shared" si="8"/>
        <v>28449.850000000002</v>
      </c>
      <c r="R89" s="95"/>
      <c r="S89" s="96"/>
      <c r="T89" s="98">
        <f t="shared" si="9"/>
        <v>0</v>
      </c>
      <c r="U89" s="86"/>
      <c r="V89" s="86"/>
      <c r="W89" s="84">
        <f t="shared" si="10"/>
        <v>0</v>
      </c>
      <c r="X89" s="86"/>
      <c r="Y89" s="86"/>
      <c r="Z89" s="84">
        <f t="shared" si="11"/>
        <v>0</v>
      </c>
      <c r="AA89" s="171">
        <f t="shared" si="12"/>
        <v>29776.03</v>
      </c>
      <c r="AB89" s="172">
        <f t="shared" si="13"/>
        <v>11434.58</v>
      </c>
      <c r="AC89" s="173">
        <f t="shared" si="14"/>
        <v>41210.61</v>
      </c>
    </row>
    <row r="90" spans="1:29" s="2" customFormat="1" ht="17.100000000000001" customHeight="1" x14ac:dyDescent="0.2">
      <c r="A90" s="74"/>
      <c r="B90" s="75" t="s">
        <v>15</v>
      </c>
      <c r="C90" s="78"/>
      <c r="D90" s="76"/>
      <c r="E90" s="75">
        <f t="shared" si="15"/>
        <v>0</v>
      </c>
      <c r="F90" s="77"/>
      <c r="G90" s="76"/>
      <c r="H90" s="75">
        <f t="shared" si="16"/>
        <v>0</v>
      </c>
      <c r="I90" s="92">
        <f>BÖ_EICH_ALT!L90</f>
        <v>0</v>
      </c>
      <c r="J90" s="93">
        <f>BÖ_EICH_ALT!M90</f>
        <v>8.6</v>
      </c>
      <c r="K90" s="94">
        <f>BÖ_EICH_ALT!N90</f>
        <v>8.6</v>
      </c>
      <c r="L90" s="76">
        <v>89</v>
      </c>
      <c r="M90" s="76">
        <v>43.25</v>
      </c>
      <c r="N90" s="75">
        <f t="shared" si="7"/>
        <v>132.25</v>
      </c>
      <c r="O90" s="76">
        <v>89</v>
      </c>
      <c r="P90" s="76">
        <v>43.25</v>
      </c>
      <c r="Q90" s="75">
        <f t="shared" si="8"/>
        <v>132.25</v>
      </c>
      <c r="R90" s="92"/>
      <c r="S90" s="93"/>
      <c r="T90" s="94">
        <f t="shared" si="9"/>
        <v>0</v>
      </c>
      <c r="U90" s="76"/>
      <c r="V90" s="76"/>
      <c r="W90" s="75">
        <f t="shared" si="10"/>
        <v>0</v>
      </c>
      <c r="X90" s="76"/>
      <c r="Y90" s="76"/>
      <c r="Z90" s="75">
        <f t="shared" si="11"/>
        <v>0</v>
      </c>
      <c r="AA90" s="174">
        <f t="shared" si="12"/>
        <v>89</v>
      </c>
      <c r="AB90" s="169">
        <f t="shared" si="13"/>
        <v>51.85</v>
      </c>
      <c r="AC90" s="175">
        <f t="shared" si="14"/>
        <v>140.85</v>
      </c>
    </row>
    <row r="91" spans="1:29" s="2" customFormat="1" ht="17.100000000000001" customHeight="1" x14ac:dyDescent="0.2">
      <c r="A91" s="83">
        <v>1989</v>
      </c>
      <c r="B91" s="84" t="s">
        <v>12</v>
      </c>
      <c r="C91" s="85"/>
      <c r="D91" s="86"/>
      <c r="E91" s="84">
        <f t="shared" si="15"/>
        <v>0</v>
      </c>
      <c r="F91" s="87"/>
      <c r="G91" s="86"/>
      <c r="H91" s="84">
        <f t="shared" si="16"/>
        <v>0</v>
      </c>
      <c r="I91" s="95">
        <f>BÖ_EICH_ALT!L91</f>
        <v>8816.06</v>
      </c>
      <c r="J91" s="96">
        <f>BÖ_EICH_ALT!M91</f>
        <v>3953.3</v>
      </c>
      <c r="K91" s="98">
        <f>BÖ_EICH_ALT!N91</f>
        <v>12769.36</v>
      </c>
      <c r="L91" s="86">
        <v>21048.97</v>
      </c>
      <c r="M91" s="86">
        <v>7533.13</v>
      </c>
      <c r="N91" s="84">
        <f t="shared" si="7"/>
        <v>28582.100000000002</v>
      </c>
      <c r="O91" s="86">
        <v>21048.97</v>
      </c>
      <c r="P91" s="86">
        <v>7533.13</v>
      </c>
      <c r="Q91" s="84">
        <f t="shared" si="8"/>
        <v>28582.100000000002</v>
      </c>
      <c r="R91" s="95"/>
      <c r="S91" s="96"/>
      <c r="T91" s="98">
        <f t="shared" si="9"/>
        <v>0</v>
      </c>
      <c r="U91" s="86"/>
      <c r="V91" s="86"/>
      <c r="W91" s="84">
        <f t="shared" si="10"/>
        <v>0</v>
      </c>
      <c r="X91" s="86"/>
      <c r="Y91" s="86"/>
      <c r="Z91" s="84">
        <f t="shared" si="11"/>
        <v>0</v>
      </c>
      <c r="AA91" s="171">
        <f t="shared" si="12"/>
        <v>29865.03</v>
      </c>
      <c r="AB91" s="172">
        <f t="shared" si="13"/>
        <v>11486.43</v>
      </c>
      <c r="AC91" s="173">
        <f t="shared" si="14"/>
        <v>41351.46</v>
      </c>
    </row>
    <row r="92" spans="1:29" s="2" customFormat="1" ht="17.100000000000001" customHeight="1" x14ac:dyDescent="0.2">
      <c r="A92" s="74"/>
      <c r="B92" s="75" t="s">
        <v>15</v>
      </c>
      <c r="C92" s="78"/>
      <c r="D92" s="76"/>
      <c r="E92" s="75">
        <f t="shared" si="15"/>
        <v>0</v>
      </c>
      <c r="F92" s="77"/>
      <c r="G92" s="76"/>
      <c r="H92" s="75">
        <f t="shared" si="16"/>
        <v>0</v>
      </c>
      <c r="I92" s="92">
        <f>BÖ_EICH_ALT!L92</f>
        <v>222.6</v>
      </c>
      <c r="J92" s="93">
        <f>BÖ_EICH_ALT!M92</f>
        <v>18.899999999999999</v>
      </c>
      <c r="K92" s="94">
        <f>BÖ_EICH_ALT!N92</f>
        <v>241.5</v>
      </c>
      <c r="L92" s="76">
        <v>257</v>
      </c>
      <c r="M92" s="76">
        <v>153.55000000000001</v>
      </c>
      <c r="N92" s="75">
        <f t="shared" si="7"/>
        <v>410.55</v>
      </c>
      <c r="O92" s="76">
        <v>257</v>
      </c>
      <c r="P92" s="76">
        <v>153.55000000000001</v>
      </c>
      <c r="Q92" s="75">
        <f t="shared" si="8"/>
        <v>410.55</v>
      </c>
      <c r="R92" s="92">
        <v>0</v>
      </c>
      <c r="S92" s="93">
        <v>0</v>
      </c>
      <c r="T92" s="94">
        <f t="shared" si="9"/>
        <v>0</v>
      </c>
      <c r="U92" s="77"/>
      <c r="V92" s="76"/>
      <c r="W92" s="75">
        <f t="shared" si="10"/>
        <v>0</v>
      </c>
      <c r="X92" s="77"/>
      <c r="Y92" s="76"/>
      <c r="Z92" s="75">
        <f t="shared" si="11"/>
        <v>0</v>
      </c>
      <c r="AA92" s="174">
        <f t="shared" si="12"/>
        <v>479.6</v>
      </c>
      <c r="AB92" s="169">
        <f t="shared" si="13"/>
        <v>172.45000000000002</v>
      </c>
      <c r="AC92" s="175">
        <f t="shared" si="14"/>
        <v>652.05000000000007</v>
      </c>
    </row>
    <row r="93" spans="1:29" s="2" customFormat="1" ht="17.100000000000001" customHeight="1" x14ac:dyDescent="0.2">
      <c r="A93" s="107"/>
      <c r="B93" s="91" t="s">
        <v>17</v>
      </c>
      <c r="C93" s="108"/>
      <c r="D93" s="109"/>
      <c r="E93" s="91">
        <f t="shared" si="15"/>
        <v>0</v>
      </c>
      <c r="F93" s="110"/>
      <c r="G93" s="109"/>
      <c r="H93" s="91">
        <f t="shared" si="16"/>
        <v>0</v>
      </c>
      <c r="I93" s="111">
        <f>BÖ_EICH_ALT!L93</f>
        <v>-97.8</v>
      </c>
      <c r="J93" s="112">
        <f>BÖ_EICH_ALT!M93</f>
        <v>-24.65</v>
      </c>
      <c r="K93" s="97">
        <f>BÖ_EICH_ALT!N93</f>
        <v>-122.44999999999999</v>
      </c>
      <c r="L93" s="109">
        <v>-349.15</v>
      </c>
      <c r="M93" s="109">
        <v>-95.75</v>
      </c>
      <c r="N93" s="91">
        <f t="shared" si="7"/>
        <v>-444.9</v>
      </c>
      <c r="O93" s="109">
        <v>-349.15</v>
      </c>
      <c r="P93" s="109">
        <v>-95.75</v>
      </c>
      <c r="Q93" s="91">
        <f t="shared" si="8"/>
        <v>-444.9</v>
      </c>
      <c r="R93" s="111">
        <v>0</v>
      </c>
      <c r="S93" s="112">
        <v>0</v>
      </c>
      <c r="T93" s="97">
        <f t="shared" si="9"/>
        <v>0</v>
      </c>
      <c r="U93" s="110"/>
      <c r="V93" s="109"/>
      <c r="W93" s="91">
        <f t="shared" si="10"/>
        <v>0</v>
      </c>
      <c r="X93" s="110"/>
      <c r="Y93" s="109"/>
      <c r="Z93" s="91">
        <f t="shared" si="11"/>
        <v>0</v>
      </c>
      <c r="AA93" s="176">
        <f t="shared" si="12"/>
        <v>-446.95</v>
      </c>
      <c r="AB93" s="177">
        <f t="shared" si="13"/>
        <v>-120.4</v>
      </c>
      <c r="AC93" s="178">
        <f t="shared" si="14"/>
        <v>-567.35</v>
      </c>
    </row>
    <row r="94" spans="1:29" s="2" customFormat="1" ht="17.100000000000001" customHeight="1" x14ac:dyDescent="0.2">
      <c r="A94" s="83">
        <v>1990</v>
      </c>
      <c r="B94" s="84" t="s">
        <v>12</v>
      </c>
      <c r="C94" s="85"/>
      <c r="D94" s="86"/>
      <c r="E94" s="84">
        <f t="shared" si="15"/>
        <v>0</v>
      </c>
      <c r="F94" s="87"/>
      <c r="G94" s="86"/>
      <c r="H94" s="84">
        <f t="shared" si="16"/>
        <v>0</v>
      </c>
      <c r="I94" s="95">
        <f>BÖ_EICH_ALT!L94</f>
        <v>8940.86</v>
      </c>
      <c r="J94" s="96">
        <f>BÖ_EICH_ALT!M94</f>
        <v>3947.55</v>
      </c>
      <c r="K94" s="98">
        <f>BÖ_EICH_ALT!N94</f>
        <v>12888.41</v>
      </c>
      <c r="L94" s="86">
        <v>20956.82</v>
      </c>
      <c r="M94" s="86">
        <v>7590.93</v>
      </c>
      <c r="N94" s="84">
        <f t="shared" si="7"/>
        <v>28547.75</v>
      </c>
      <c r="O94" s="86">
        <v>20956.82</v>
      </c>
      <c r="P94" s="86">
        <v>7590.93</v>
      </c>
      <c r="Q94" s="84">
        <f t="shared" si="8"/>
        <v>28547.75</v>
      </c>
      <c r="R94" s="95">
        <f>SUM(R91:R93)</f>
        <v>0</v>
      </c>
      <c r="S94" s="96">
        <f>SUM(S91:S93)</f>
        <v>0</v>
      </c>
      <c r="T94" s="98">
        <f t="shared" si="9"/>
        <v>0</v>
      </c>
      <c r="U94" s="87">
        <f>SUM(U91:U93)</f>
        <v>0</v>
      </c>
      <c r="V94" s="86">
        <f>SUM(V91:V93)</f>
        <v>0</v>
      </c>
      <c r="W94" s="84">
        <f t="shared" si="10"/>
        <v>0</v>
      </c>
      <c r="X94" s="87">
        <f>SUM(X91:X93)</f>
        <v>0</v>
      </c>
      <c r="Y94" s="86">
        <f>SUM(Y91:Y93)</f>
        <v>0</v>
      </c>
      <c r="Z94" s="84">
        <f t="shared" si="11"/>
        <v>0</v>
      </c>
      <c r="AA94" s="171">
        <f t="shared" si="12"/>
        <v>29897.68</v>
      </c>
      <c r="AB94" s="172">
        <f t="shared" si="13"/>
        <v>11538.48</v>
      </c>
      <c r="AC94" s="173">
        <f t="shared" si="14"/>
        <v>41436.160000000003</v>
      </c>
    </row>
    <row r="95" spans="1:29" s="2" customFormat="1" ht="17.100000000000001" customHeight="1" x14ac:dyDescent="0.2">
      <c r="A95" s="74"/>
      <c r="B95" s="75" t="s">
        <v>15</v>
      </c>
      <c r="C95" s="78"/>
      <c r="D95" s="76"/>
      <c r="E95" s="75">
        <f t="shared" si="15"/>
        <v>0</v>
      </c>
      <c r="F95" s="77"/>
      <c r="G95" s="76"/>
      <c r="H95" s="75">
        <f t="shared" si="16"/>
        <v>0</v>
      </c>
      <c r="I95" s="92">
        <f>BÖ_EICH_ALT!L95</f>
        <v>250</v>
      </c>
      <c r="J95" s="93">
        <f>BÖ_EICH_ALT!M95</f>
        <v>134.44999999999999</v>
      </c>
      <c r="K95" s="94">
        <f>BÖ_EICH_ALT!N95</f>
        <v>384.45</v>
      </c>
      <c r="L95" s="76">
        <v>516.54999999999995</v>
      </c>
      <c r="M95" s="76">
        <v>278.5</v>
      </c>
      <c r="N95" s="75">
        <f t="shared" si="7"/>
        <v>795.05</v>
      </c>
      <c r="O95" s="76">
        <v>516.54999999999995</v>
      </c>
      <c r="P95" s="76">
        <v>278.5</v>
      </c>
      <c r="Q95" s="75">
        <f t="shared" si="8"/>
        <v>795.05</v>
      </c>
      <c r="R95" s="92">
        <v>0</v>
      </c>
      <c r="S95" s="93">
        <v>0</v>
      </c>
      <c r="T95" s="94">
        <f t="shared" si="9"/>
        <v>0</v>
      </c>
      <c r="U95" s="77"/>
      <c r="V95" s="76"/>
      <c r="W95" s="75">
        <f t="shared" si="10"/>
        <v>0</v>
      </c>
      <c r="X95" s="77"/>
      <c r="Y95" s="76"/>
      <c r="Z95" s="75">
        <f t="shared" si="11"/>
        <v>0</v>
      </c>
      <c r="AA95" s="174">
        <f t="shared" si="12"/>
        <v>766.55</v>
      </c>
      <c r="AB95" s="169">
        <f t="shared" si="13"/>
        <v>412.95</v>
      </c>
      <c r="AC95" s="175">
        <f t="shared" si="14"/>
        <v>1179.5</v>
      </c>
    </row>
    <row r="96" spans="1:29" s="2" customFormat="1" ht="17.100000000000001" customHeight="1" x14ac:dyDescent="0.2">
      <c r="A96" s="107"/>
      <c r="B96" s="91" t="s">
        <v>17</v>
      </c>
      <c r="C96" s="108"/>
      <c r="D96" s="109"/>
      <c r="E96" s="91">
        <f t="shared" si="15"/>
        <v>0</v>
      </c>
      <c r="F96" s="110"/>
      <c r="G96" s="109"/>
      <c r="H96" s="91">
        <f t="shared" si="16"/>
        <v>0</v>
      </c>
      <c r="I96" s="111">
        <f>BÖ_EICH_ALT!L96</f>
        <v>-172.9</v>
      </c>
      <c r="J96" s="112">
        <f>BÖ_EICH_ALT!M96</f>
        <v>-83.95</v>
      </c>
      <c r="K96" s="97">
        <f>BÖ_EICH_ALT!N96</f>
        <v>-256.85000000000002</v>
      </c>
      <c r="L96" s="109">
        <v>-452.1</v>
      </c>
      <c r="M96" s="109">
        <v>-191.6</v>
      </c>
      <c r="N96" s="91">
        <f t="shared" si="7"/>
        <v>-643.70000000000005</v>
      </c>
      <c r="O96" s="109">
        <v>-452.1</v>
      </c>
      <c r="P96" s="109">
        <v>-191.6</v>
      </c>
      <c r="Q96" s="91">
        <f t="shared" si="8"/>
        <v>-643.70000000000005</v>
      </c>
      <c r="R96" s="111">
        <v>0</v>
      </c>
      <c r="S96" s="112">
        <v>0</v>
      </c>
      <c r="T96" s="97">
        <f t="shared" si="9"/>
        <v>0</v>
      </c>
      <c r="U96" s="110"/>
      <c r="V96" s="109"/>
      <c r="W96" s="91">
        <f t="shared" si="10"/>
        <v>0</v>
      </c>
      <c r="X96" s="110"/>
      <c r="Y96" s="109"/>
      <c r="Z96" s="91">
        <f t="shared" si="11"/>
        <v>0</v>
      </c>
      <c r="AA96" s="176">
        <f t="shared" si="12"/>
        <v>-625</v>
      </c>
      <c r="AB96" s="177">
        <f t="shared" si="13"/>
        <v>-275.55</v>
      </c>
      <c r="AC96" s="178">
        <f t="shared" si="14"/>
        <v>-900.55</v>
      </c>
    </row>
    <row r="97" spans="1:29" s="2" customFormat="1" ht="17.100000000000001" customHeight="1" x14ac:dyDescent="0.2">
      <c r="A97" s="83">
        <v>1991</v>
      </c>
      <c r="B97" s="84" t="s">
        <v>12</v>
      </c>
      <c r="C97" s="85"/>
      <c r="D97" s="86"/>
      <c r="E97" s="84">
        <f t="shared" si="15"/>
        <v>0</v>
      </c>
      <c r="F97" s="87"/>
      <c r="G97" s="86"/>
      <c r="H97" s="84">
        <f t="shared" si="16"/>
        <v>0</v>
      </c>
      <c r="I97" s="95">
        <f>BÖ_EICH_ALT!L97</f>
        <v>9017.9599999999991</v>
      </c>
      <c r="J97" s="96">
        <f>BÖ_EICH_ALT!M97</f>
        <v>3998.0499999999997</v>
      </c>
      <c r="K97" s="98">
        <f>BÖ_EICH_ALT!N97</f>
        <v>13016.009999999998</v>
      </c>
      <c r="L97" s="86">
        <v>21021.27</v>
      </c>
      <c r="M97" s="86">
        <v>7677.83</v>
      </c>
      <c r="N97" s="84">
        <f t="shared" si="7"/>
        <v>28699.1</v>
      </c>
      <c r="O97" s="86">
        <v>21021.27</v>
      </c>
      <c r="P97" s="86">
        <v>7677.83</v>
      </c>
      <c r="Q97" s="84">
        <f t="shared" si="8"/>
        <v>28699.1</v>
      </c>
      <c r="R97" s="95">
        <f>SUM(R94:R96)</f>
        <v>0</v>
      </c>
      <c r="S97" s="96">
        <f>SUM(S94:S96)</f>
        <v>0</v>
      </c>
      <c r="T97" s="98">
        <f t="shared" si="9"/>
        <v>0</v>
      </c>
      <c r="U97" s="87">
        <f>SUM(U94:U96)</f>
        <v>0</v>
      </c>
      <c r="V97" s="86">
        <f>SUM(V94:V96)</f>
        <v>0</v>
      </c>
      <c r="W97" s="84">
        <f t="shared" si="10"/>
        <v>0</v>
      </c>
      <c r="X97" s="87">
        <f>SUM(X94:X96)</f>
        <v>0</v>
      </c>
      <c r="Y97" s="86">
        <f>SUM(Y94:Y96)</f>
        <v>0</v>
      </c>
      <c r="Z97" s="84">
        <f t="shared" si="11"/>
        <v>0</v>
      </c>
      <c r="AA97" s="171">
        <f t="shared" si="12"/>
        <v>30039.23</v>
      </c>
      <c r="AB97" s="172">
        <f t="shared" si="13"/>
        <v>11675.88</v>
      </c>
      <c r="AC97" s="173">
        <f t="shared" si="14"/>
        <v>41715.11</v>
      </c>
    </row>
    <row r="98" spans="1:29" s="2" customFormat="1" ht="17.100000000000001" customHeight="1" x14ac:dyDescent="0.2">
      <c r="A98" s="74"/>
      <c r="B98" s="75" t="s">
        <v>15</v>
      </c>
      <c r="C98" s="78">
        <v>1620</v>
      </c>
      <c r="D98" s="76">
        <v>280</v>
      </c>
      <c r="E98" s="75">
        <f t="shared" si="15"/>
        <v>1900</v>
      </c>
      <c r="F98" s="77"/>
      <c r="G98" s="76"/>
      <c r="H98" s="75">
        <f t="shared" si="16"/>
        <v>0</v>
      </c>
      <c r="I98" s="92">
        <f>BÖ_EICH_ALT!L98</f>
        <v>0</v>
      </c>
      <c r="J98" s="93">
        <f>BÖ_EICH_ALT!M98</f>
        <v>29.95</v>
      </c>
      <c r="K98" s="94">
        <f>BÖ_EICH_ALT!N98</f>
        <v>29.95</v>
      </c>
      <c r="L98" s="76">
        <v>425.7</v>
      </c>
      <c r="M98" s="76">
        <v>158.80000000000001</v>
      </c>
      <c r="N98" s="75">
        <f t="shared" si="7"/>
        <v>584.5</v>
      </c>
      <c r="O98" s="76">
        <v>425.7</v>
      </c>
      <c r="P98" s="76">
        <v>158.80000000000001</v>
      </c>
      <c r="Q98" s="75">
        <f t="shared" si="8"/>
        <v>584.5</v>
      </c>
      <c r="R98" s="92">
        <v>0</v>
      </c>
      <c r="S98" s="93">
        <v>0</v>
      </c>
      <c r="T98" s="94">
        <f t="shared" si="9"/>
        <v>0</v>
      </c>
      <c r="U98" s="77"/>
      <c r="V98" s="76"/>
      <c r="W98" s="75">
        <f t="shared" si="10"/>
        <v>0</v>
      </c>
      <c r="X98" s="77"/>
      <c r="Y98" s="76"/>
      <c r="Z98" s="75">
        <f t="shared" si="11"/>
        <v>0</v>
      </c>
      <c r="AA98" s="174">
        <f t="shared" si="12"/>
        <v>2045.7</v>
      </c>
      <c r="AB98" s="169">
        <f t="shared" si="13"/>
        <v>468.75</v>
      </c>
      <c r="AC98" s="175">
        <f t="shared" si="14"/>
        <v>2514.4499999999998</v>
      </c>
    </row>
    <row r="99" spans="1:29" s="2" customFormat="1" ht="17.100000000000001" customHeight="1" x14ac:dyDescent="0.2">
      <c r="A99" s="107"/>
      <c r="B99" s="91" t="s">
        <v>17</v>
      </c>
      <c r="C99" s="108"/>
      <c r="D99" s="109"/>
      <c r="E99" s="91">
        <f t="shared" si="15"/>
        <v>0</v>
      </c>
      <c r="F99" s="110"/>
      <c r="G99" s="109"/>
      <c r="H99" s="91">
        <f t="shared" si="16"/>
        <v>0</v>
      </c>
      <c r="I99" s="111">
        <f>BÖ_EICH_ALT!L99</f>
        <v>0</v>
      </c>
      <c r="J99" s="112">
        <f>BÖ_EICH_ALT!M99</f>
        <v>-29.9</v>
      </c>
      <c r="K99" s="97">
        <f>BÖ_EICH_ALT!N99</f>
        <v>-29.9</v>
      </c>
      <c r="L99" s="109">
        <v>-411.4</v>
      </c>
      <c r="M99" s="109">
        <v>-108.85</v>
      </c>
      <c r="N99" s="91">
        <f t="shared" si="7"/>
        <v>-520.25</v>
      </c>
      <c r="O99" s="109">
        <v>-411.4</v>
      </c>
      <c r="P99" s="109">
        <v>-108.85</v>
      </c>
      <c r="Q99" s="91">
        <f t="shared" si="8"/>
        <v>-520.25</v>
      </c>
      <c r="R99" s="111">
        <v>0</v>
      </c>
      <c r="S99" s="112">
        <v>0</v>
      </c>
      <c r="T99" s="97">
        <f t="shared" si="9"/>
        <v>0</v>
      </c>
      <c r="U99" s="110"/>
      <c r="V99" s="109"/>
      <c r="W99" s="91">
        <f t="shared" si="10"/>
        <v>0</v>
      </c>
      <c r="X99" s="110"/>
      <c r="Y99" s="109"/>
      <c r="Z99" s="91">
        <f t="shared" si="11"/>
        <v>0</v>
      </c>
      <c r="AA99" s="176">
        <f t="shared" si="12"/>
        <v>-411.4</v>
      </c>
      <c r="AB99" s="177">
        <f t="shared" si="13"/>
        <v>-138.75</v>
      </c>
      <c r="AC99" s="178">
        <f t="shared" si="14"/>
        <v>-550.15</v>
      </c>
    </row>
    <row r="100" spans="1:29" s="2" customFormat="1" ht="17.100000000000001" customHeight="1" x14ac:dyDescent="0.2">
      <c r="A100" s="83">
        <v>1992</v>
      </c>
      <c r="B100" s="84" t="s">
        <v>12</v>
      </c>
      <c r="C100" s="85">
        <f>SUM(C97:C99)</f>
        <v>1620</v>
      </c>
      <c r="D100" s="86">
        <f>SUM(D97:D99)</f>
        <v>280</v>
      </c>
      <c r="E100" s="84">
        <f t="shared" si="15"/>
        <v>1900</v>
      </c>
      <c r="F100" s="87"/>
      <c r="G100" s="86"/>
      <c r="H100" s="84">
        <f t="shared" si="16"/>
        <v>0</v>
      </c>
      <c r="I100" s="95">
        <f>BÖ_EICH_ALT!L100</f>
        <v>9017.9599999999991</v>
      </c>
      <c r="J100" s="96">
        <f>BÖ_EICH_ALT!M100</f>
        <v>3999.1</v>
      </c>
      <c r="K100" s="98">
        <f>BÖ_EICH_ALT!N100</f>
        <v>13017.06</v>
      </c>
      <c r="L100" s="86">
        <v>21035.57</v>
      </c>
      <c r="M100" s="86">
        <v>7727.78</v>
      </c>
      <c r="N100" s="84">
        <f t="shared" si="7"/>
        <v>28763.35</v>
      </c>
      <c r="O100" s="86">
        <v>21035.57</v>
      </c>
      <c r="P100" s="86">
        <v>7727.78</v>
      </c>
      <c r="Q100" s="84">
        <f t="shared" si="8"/>
        <v>28763.35</v>
      </c>
      <c r="R100" s="95">
        <f>SUM(R97:R99)</f>
        <v>0</v>
      </c>
      <c r="S100" s="96">
        <f>SUM(S97:S99)</f>
        <v>0</v>
      </c>
      <c r="T100" s="98">
        <f t="shared" si="9"/>
        <v>0</v>
      </c>
      <c r="U100" s="87">
        <f>SUM(U97:U99)</f>
        <v>0</v>
      </c>
      <c r="V100" s="86">
        <f>SUM(V97:V99)</f>
        <v>0</v>
      </c>
      <c r="W100" s="84">
        <f t="shared" si="10"/>
        <v>0</v>
      </c>
      <c r="X100" s="87">
        <f>SUM(X97:X99)</f>
        <v>0</v>
      </c>
      <c r="Y100" s="86">
        <f>SUM(Y97:Y99)</f>
        <v>0</v>
      </c>
      <c r="Z100" s="84">
        <f t="shared" si="11"/>
        <v>0</v>
      </c>
      <c r="AA100" s="171">
        <f t="shared" si="12"/>
        <v>31673.53</v>
      </c>
      <c r="AB100" s="172">
        <f t="shared" si="13"/>
        <v>12006.880000000001</v>
      </c>
      <c r="AC100" s="173">
        <f t="shared" si="14"/>
        <v>43680.41</v>
      </c>
    </row>
    <row r="101" spans="1:29" s="2" customFormat="1" ht="17.100000000000001" customHeight="1" x14ac:dyDescent="0.2">
      <c r="A101" s="74"/>
      <c r="B101" s="75" t="s">
        <v>15</v>
      </c>
      <c r="C101" s="78">
        <v>347.3</v>
      </c>
      <c r="D101" s="76">
        <v>127.95</v>
      </c>
      <c r="E101" s="75">
        <f t="shared" si="15"/>
        <v>475.25</v>
      </c>
      <c r="F101" s="77"/>
      <c r="G101" s="76"/>
      <c r="H101" s="75">
        <f t="shared" si="16"/>
        <v>0</v>
      </c>
      <c r="I101" s="92">
        <f>BÖ_EICH_ALT!L101</f>
        <v>1823.5</v>
      </c>
      <c r="J101" s="93">
        <f>BÖ_EICH_ALT!M101</f>
        <v>61.550000000000004</v>
      </c>
      <c r="K101" s="94">
        <f>BÖ_EICH_ALT!N101</f>
        <v>1885.05</v>
      </c>
      <c r="L101" s="76">
        <v>142.69999999999999</v>
      </c>
      <c r="M101" s="76">
        <v>68.150000000000006</v>
      </c>
      <c r="N101" s="75">
        <f t="shared" si="7"/>
        <v>210.85</v>
      </c>
      <c r="O101" s="76">
        <v>142.69999999999999</v>
      </c>
      <c r="P101" s="76">
        <v>68.150000000000006</v>
      </c>
      <c r="Q101" s="75">
        <f t="shared" si="8"/>
        <v>210.85</v>
      </c>
      <c r="R101" s="92">
        <v>0</v>
      </c>
      <c r="S101" s="93">
        <v>0</v>
      </c>
      <c r="T101" s="94">
        <f t="shared" si="9"/>
        <v>0</v>
      </c>
      <c r="U101" s="77"/>
      <c r="V101" s="76"/>
      <c r="W101" s="75">
        <f t="shared" si="10"/>
        <v>0</v>
      </c>
      <c r="X101" s="77"/>
      <c r="Y101" s="76"/>
      <c r="Z101" s="75">
        <f t="shared" si="11"/>
        <v>0</v>
      </c>
      <c r="AA101" s="174">
        <f t="shared" si="12"/>
        <v>2313.5</v>
      </c>
      <c r="AB101" s="169">
        <f t="shared" si="13"/>
        <v>257.64999999999998</v>
      </c>
      <c r="AC101" s="175">
        <f t="shared" si="14"/>
        <v>2571.15</v>
      </c>
    </row>
    <row r="102" spans="1:29" s="2" customFormat="1" ht="17.100000000000001" customHeight="1" x14ac:dyDescent="0.2">
      <c r="A102" s="107"/>
      <c r="B102" s="91" t="s">
        <v>17</v>
      </c>
      <c r="C102" s="108"/>
      <c r="D102" s="109"/>
      <c r="E102" s="91">
        <f t="shared" si="15"/>
        <v>0</v>
      </c>
      <c r="F102" s="110"/>
      <c r="G102" s="109"/>
      <c r="H102" s="91">
        <f t="shared" si="16"/>
        <v>0</v>
      </c>
      <c r="I102" s="111">
        <f>BÖ_EICH_ALT!L102</f>
        <v>-102.15</v>
      </c>
      <c r="J102" s="112">
        <f>BÖ_EICH_ALT!M102</f>
        <v>-43.2</v>
      </c>
      <c r="K102" s="97">
        <f>BÖ_EICH_ALT!N102</f>
        <v>-145.35000000000002</v>
      </c>
      <c r="L102" s="109"/>
      <c r="M102" s="109">
        <v>-38.5</v>
      </c>
      <c r="N102" s="91">
        <f t="shared" si="7"/>
        <v>-38.5</v>
      </c>
      <c r="O102" s="109"/>
      <c r="P102" s="109">
        <v>-38.5</v>
      </c>
      <c r="Q102" s="91">
        <f t="shared" si="8"/>
        <v>-38.5</v>
      </c>
      <c r="R102" s="111">
        <v>0</v>
      </c>
      <c r="S102" s="112">
        <v>0</v>
      </c>
      <c r="T102" s="97">
        <f t="shared" si="9"/>
        <v>0</v>
      </c>
      <c r="U102" s="110"/>
      <c r="V102" s="109"/>
      <c r="W102" s="91">
        <f t="shared" si="10"/>
        <v>0</v>
      </c>
      <c r="X102" s="110"/>
      <c r="Y102" s="109"/>
      <c r="Z102" s="91">
        <f t="shared" si="11"/>
        <v>0</v>
      </c>
      <c r="AA102" s="176">
        <f t="shared" si="12"/>
        <v>-102.15</v>
      </c>
      <c r="AB102" s="177">
        <f t="shared" si="13"/>
        <v>-81.7</v>
      </c>
      <c r="AC102" s="178">
        <f t="shared" si="14"/>
        <v>-183.85000000000002</v>
      </c>
    </row>
    <row r="103" spans="1:29" s="2" customFormat="1" ht="17.100000000000001" customHeight="1" x14ac:dyDescent="0.2">
      <c r="A103" s="83">
        <v>1993</v>
      </c>
      <c r="B103" s="84" t="s">
        <v>12</v>
      </c>
      <c r="C103" s="85">
        <f>SUM(C100:C102)</f>
        <v>1967.3</v>
      </c>
      <c r="D103" s="86">
        <f>SUM(D100:D102)</f>
        <v>407.95</v>
      </c>
      <c r="E103" s="84">
        <f>SUM(C103:D103)</f>
        <v>2375.25</v>
      </c>
      <c r="F103" s="87"/>
      <c r="G103" s="86"/>
      <c r="H103" s="84">
        <f t="shared" si="16"/>
        <v>0</v>
      </c>
      <c r="I103" s="95">
        <f>BÖ_EICH_ALT!L103</f>
        <v>10739.31</v>
      </c>
      <c r="J103" s="96">
        <f>BÖ_EICH_ALT!M103</f>
        <v>4017.45</v>
      </c>
      <c r="K103" s="98">
        <f>BÖ_EICH_ALT!N103</f>
        <v>14756.759999999998</v>
      </c>
      <c r="L103" s="86">
        <v>21178.27</v>
      </c>
      <c r="M103" s="86">
        <v>7757.43</v>
      </c>
      <c r="N103" s="84">
        <f t="shared" si="7"/>
        <v>28935.7</v>
      </c>
      <c r="O103" s="86">
        <v>21178.27</v>
      </c>
      <c r="P103" s="86">
        <v>7757.43</v>
      </c>
      <c r="Q103" s="84">
        <f t="shared" si="8"/>
        <v>28935.7</v>
      </c>
      <c r="R103" s="95">
        <f>SUM(R100:R102)</f>
        <v>0</v>
      </c>
      <c r="S103" s="96">
        <f>SUM(S100:S102)</f>
        <v>0</v>
      </c>
      <c r="T103" s="98">
        <f t="shared" si="9"/>
        <v>0</v>
      </c>
      <c r="U103" s="87">
        <f>SUM(U100:U102)</f>
        <v>0</v>
      </c>
      <c r="V103" s="86">
        <f>SUM(V100:V102)</f>
        <v>0</v>
      </c>
      <c r="W103" s="84">
        <f t="shared" si="10"/>
        <v>0</v>
      </c>
      <c r="X103" s="87">
        <f>SUM(X100:X102)</f>
        <v>0</v>
      </c>
      <c r="Y103" s="86">
        <f>SUM(Y100:Y102)</f>
        <v>0</v>
      </c>
      <c r="Z103" s="84">
        <f t="shared" si="11"/>
        <v>0</v>
      </c>
      <c r="AA103" s="171">
        <f t="shared" si="12"/>
        <v>33884.879999999997</v>
      </c>
      <c r="AB103" s="172">
        <f t="shared" si="13"/>
        <v>12182.83</v>
      </c>
      <c r="AC103" s="173">
        <f t="shared" si="14"/>
        <v>46067.71</v>
      </c>
    </row>
    <row r="104" spans="1:29" s="2" customFormat="1" ht="17.100000000000001" customHeight="1" x14ac:dyDescent="0.2">
      <c r="A104" s="74"/>
      <c r="B104" s="75" t="s">
        <v>15</v>
      </c>
      <c r="C104" s="78"/>
      <c r="D104" s="76">
        <v>96.89</v>
      </c>
      <c r="E104" s="75">
        <f t="shared" si="15"/>
        <v>96.89</v>
      </c>
      <c r="F104" s="77"/>
      <c r="G104" s="76"/>
      <c r="H104" s="75">
        <f t="shared" si="16"/>
        <v>0</v>
      </c>
      <c r="I104" s="92">
        <f>BÖ_EICH_ALT!L104</f>
        <v>172</v>
      </c>
      <c r="J104" s="93">
        <f>BÖ_EICH_ALT!M104</f>
        <v>213.89999999999998</v>
      </c>
      <c r="K104" s="94">
        <f>BÖ_EICH_ALT!N104</f>
        <v>385.9</v>
      </c>
      <c r="L104" s="76">
        <v>130.4</v>
      </c>
      <c r="M104" s="76"/>
      <c r="N104" s="75">
        <f t="shared" si="7"/>
        <v>130.4</v>
      </c>
      <c r="O104" s="76">
        <v>130.4</v>
      </c>
      <c r="P104" s="76"/>
      <c r="Q104" s="75">
        <f t="shared" si="8"/>
        <v>130.4</v>
      </c>
      <c r="R104" s="92">
        <v>0</v>
      </c>
      <c r="S104" s="93">
        <v>0</v>
      </c>
      <c r="T104" s="94">
        <f t="shared" si="9"/>
        <v>0</v>
      </c>
      <c r="U104" s="77"/>
      <c r="V104" s="76"/>
      <c r="W104" s="75">
        <f t="shared" si="10"/>
        <v>0</v>
      </c>
      <c r="X104" s="77"/>
      <c r="Y104" s="76"/>
      <c r="Z104" s="75">
        <f t="shared" si="11"/>
        <v>0</v>
      </c>
      <c r="AA104" s="174">
        <f t="shared" si="12"/>
        <v>302.39999999999998</v>
      </c>
      <c r="AB104" s="169">
        <f t="shared" si="13"/>
        <v>310.78999999999996</v>
      </c>
      <c r="AC104" s="175">
        <f t="shared" si="14"/>
        <v>613.18999999999994</v>
      </c>
    </row>
    <row r="105" spans="1:29" s="2" customFormat="1" ht="17.100000000000001" customHeight="1" x14ac:dyDescent="0.2">
      <c r="A105" s="107"/>
      <c r="B105" s="91" t="s">
        <v>17</v>
      </c>
      <c r="C105" s="108"/>
      <c r="D105" s="109"/>
      <c r="E105" s="91">
        <f t="shared" si="15"/>
        <v>0</v>
      </c>
      <c r="F105" s="110"/>
      <c r="G105" s="109"/>
      <c r="H105" s="91">
        <f t="shared" si="16"/>
        <v>0</v>
      </c>
      <c r="I105" s="111">
        <f>BÖ_EICH_ALT!L105</f>
        <v>-56.15</v>
      </c>
      <c r="J105" s="112">
        <f>BÖ_EICH_ALT!M105</f>
        <v>-171.5</v>
      </c>
      <c r="K105" s="97">
        <f>BÖ_EICH_ALT!N105</f>
        <v>-227.65</v>
      </c>
      <c r="L105" s="109">
        <v>-115.85</v>
      </c>
      <c r="M105" s="109"/>
      <c r="N105" s="91">
        <f t="shared" si="7"/>
        <v>-115.85</v>
      </c>
      <c r="O105" s="109"/>
      <c r="P105" s="109"/>
      <c r="Q105" s="91"/>
      <c r="R105" s="111">
        <v>0</v>
      </c>
      <c r="S105" s="112">
        <v>0</v>
      </c>
      <c r="T105" s="97">
        <f t="shared" si="9"/>
        <v>0</v>
      </c>
      <c r="U105" s="110"/>
      <c r="V105" s="109"/>
      <c r="W105" s="91">
        <f t="shared" si="10"/>
        <v>0</v>
      </c>
      <c r="X105" s="110"/>
      <c r="Y105" s="109"/>
      <c r="Z105" s="91">
        <f t="shared" si="11"/>
        <v>0</v>
      </c>
      <c r="AA105" s="176">
        <f t="shared" si="12"/>
        <v>-172</v>
      </c>
      <c r="AB105" s="177">
        <f t="shared" si="13"/>
        <v>-171.5</v>
      </c>
      <c r="AC105" s="178">
        <f t="shared" si="14"/>
        <v>-343.5</v>
      </c>
    </row>
    <row r="106" spans="1:29" s="2" customFormat="1" ht="17.100000000000001" customHeight="1" x14ac:dyDescent="0.2">
      <c r="A106" s="83">
        <v>1994</v>
      </c>
      <c r="B106" s="84" t="s">
        <v>12</v>
      </c>
      <c r="C106" s="85">
        <f>SUM(C103:C105)</f>
        <v>1967.3</v>
      </c>
      <c r="D106" s="86">
        <f>SUM(D103:D105)</f>
        <v>504.84</v>
      </c>
      <c r="E106" s="84">
        <f>SUM(C106:D106)</f>
        <v>2472.14</v>
      </c>
      <c r="F106" s="87"/>
      <c r="G106" s="86"/>
      <c r="H106" s="84">
        <f t="shared" si="16"/>
        <v>0</v>
      </c>
      <c r="I106" s="95">
        <f>BÖ_EICH_ALT!L106</f>
        <v>10855.16</v>
      </c>
      <c r="J106" s="96">
        <f>BÖ_EICH_ALT!M106</f>
        <v>4059.8499999999995</v>
      </c>
      <c r="K106" s="98">
        <f>BÖ_EICH_ALT!N106</f>
        <v>14915.009999999998</v>
      </c>
      <c r="L106" s="86">
        <v>21192.82</v>
      </c>
      <c r="M106" s="86">
        <v>7757.43</v>
      </c>
      <c r="N106" s="84">
        <f t="shared" si="7"/>
        <v>28950.25</v>
      </c>
      <c r="O106" s="86"/>
      <c r="P106" s="86"/>
      <c r="Q106" s="84"/>
      <c r="R106" s="95">
        <f>SUM(R103:R105)</f>
        <v>0</v>
      </c>
      <c r="S106" s="96">
        <f>SUM(S103:S105)</f>
        <v>0</v>
      </c>
      <c r="T106" s="98">
        <f t="shared" si="9"/>
        <v>0</v>
      </c>
      <c r="U106" s="87">
        <f>SUM(U103:U105)</f>
        <v>0</v>
      </c>
      <c r="V106" s="86">
        <f>SUM(V103:V105)</f>
        <v>0</v>
      </c>
      <c r="W106" s="84">
        <f t="shared" si="10"/>
        <v>0</v>
      </c>
      <c r="X106" s="87">
        <f>SUM(X103:X105)</f>
        <v>0</v>
      </c>
      <c r="Y106" s="86">
        <f>SUM(Y103:Y105)</f>
        <v>0</v>
      </c>
      <c r="Z106" s="84">
        <f t="shared" si="11"/>
        <v>0</v>
      </c>
      <c r="AA106" s="171">
        <f t="shared" si="12"/>
        <v>34015.279999999999</v>
      </c>
      <c r="AB106" s="172">
        <f t="shared" si="13"/>
        <v>12322.119999999999</v>
      </c>
      <c r="AC106" s="173">
        <f t="shared" si="14"/>
        <v>46337.399999999994</v>
      </c>
    </row>
    <row r="107" spans="1:29" s="2" customFormat="1" ht="17.100000000000001" customHeight="1" x14ac:dyDescent="0.2">
      <c r="A107" s="74"/>
      <c r="B107" s="75" t="s">
        <v>15</v>
      </c>
      <c r="C107" s="78">
        <v>333.82</v>
      </c>
      <c r="D107" s="76">
        <v>77.94</v>
      </c>
      <c r="E107" s="75">
        <f t="shared" si="15"/>
        <v>411.76</v>
      </c>
      <c r="F107" s="77"/>
      <c r="G107" s="76"/>
      <c r="H107" s="75">
        <f t="shared" si="16"/>
        <v>0</v>
      </c>
      <c r="I107" s="92">
        <f>BÖ_EICH_ALT!L107</f>
        <v>53.75</v>
      </c>
      <c r="J107" s="93">
        <f>BÖ_EICH_ALT!M107</f>
        <v>178.95</v>
      </c>
      <c r="K107" s="94">
        <f>BÖ_EICH_ALT!N107</f>
        <v>232.7</v>
      </c>
      <c r="L107" s="77">
        <v>317.14999999999998</v>
      </c>
      <c r="M107" s="76">
        <v>92.7</v>
      </c>
      <c r="N107" s="75">
        <f t="shared" si="7"/>
        <v>409.84999999999997</v>
      </c>
      <c r="O107" s="77"/>
      <c r="P107" s="76"/>
      <c r="Q107" s="75"/>
      <c r="R107" s="92">
        <v>0</v>
      </c>
      <c r="S107" s="93">
        <v>0</v>
      </c>
      <c r="T107" s="94">
        <f t="shared" si="9"/>
        <v>0</v>
      </c>
      <c r="U107" s="77"/>
      <c r="V107" s="76"/>
      <c r="W107" s="75">
        <f t="shared" si="10"/>
        <v>0</v>
      </c>
      <c r="X107" s="77"/>
      <c r="Y107" s="76"/>
      <c r="Z107" s="75">
        <f t="shared" si="11"/>
        <v>0</v>
      </c>
      <c r="AA107" s="174">
        <f t="shared" si="12"/>
        <v>704.72</v>
      </c>
      <c r="AB107" s="169">
        <f t="shared" si="13"/>
        <v>349.59</v>
      </c>
      <c r="AC107" s="175">
        <f t="shared" si="14"/>
        <v>1054.31</v>
      </c>
    </row>
    <row r="108" spans="1:29" s="2" customFormat="1" ht="17.100000000000001" customHeight="1" x14ac:dyDescent="0.2">
      <c r="A108" s="107"/>
      <c r="B108" s="91" t="s">
        <v>17</v>
      </c>
      <c r="C108" s="108"/>
      <c r="D108" s="109">
        <v>-0.2</v>
      </c>
      <c r="E108" s="91">
        <f t="shared" si="15"/>
        <v>-0.2</v>
      </c>
      <c r="F108" s="110"/>
      <c r="G108" s="109"/>
      <c r="H108" s="91">
        <f t="shared" si="16"/>
        <v>0</v>
      </c>
      <c r="I108" s="111">
        <f>BÖ_EICH_ALT!L108</f>
        <v>-19.850000000000001</v>
      </c>
      <c r="J108" s="112">
        <f>BÖ_EICH_ALT!M108</f>
        <v>-60.4</v>
      </c>
      <c r="K108" s="97">
        <f>BÖ_EICH_ALT!N108</f>
        <v>-80.25</v>
      </c>
      <c r="L108" s="110"/>
      <c r="M108" s="109">
        <v>-12.7</v>
      </c>
      <c r="N108" s="91">
        <f t="shared" ref="N108:N124" si="17">SUM(L108:M108)</f>
        <v>-12.7</v>
      </c>
      <c r="O108" s="110"/>
      <c r="P108" s="109"/>
      <c r="Q108" s="91"/>
      <c r="R108" s="111">
        <v>0</v>
      </c>
      <c r="S108" s="112">
        <v>0</v>
      </c>
      <c r="T108" s="97">
        <f t="shared" ref="T108:T124" si="18">SUM(R108:S108)</f>
        <v>0</v>
      </c>
      <c r="U108" s="110"/>
      <c r="V108" s="109"/>
      <c r="W108" s="91">
        <f>SUM(U108:V108)</f>
        <v>0</v>
      </c>
      <c r="X108" s="110"/>
      <c r="Y108" s="109"/>
      <c r="Z108" s="91">
        <f>SUM(X108:Y108)</f>
        <v>0</v>
      </c>
      <c r="AA108" s="176">
        <f t="shared" si="12"/>
        <v>-19.850000000000001</v>
      </c>
      <c r="AB108" s="177">
        <f t="shared" si="13"/>
        <v>-73.3</v>
      </c>
      <c r="AC108" s="178">
        <f t="shared" si="14"/>
        <v>-93.15</v>
      </c>
    </row>
    <row r="109" spans="1:29" s="2" customFormat="1" ht="17.100000000000001" customHeight="1" x14ac:dyDescent="0.2">
      <c r="A109" s="83">
        <v>1995</v>
      </c>
      <c r="B109" s="84" t="s">
        <v>12</v>
      </c>
      <c r="C109" s="85">
        <f>SUM(C106:C108)</f>
        <v>2301.12</v>
      </c>
      <c r="D109" s="86">
        <f>SUM(D106:D108)</f>
        <v>582.57999999999993</v>
      </c>
      <c r="E109" s="84">
        <f>SUM(C109:D109)</f>
        <v>2883.7</v>
      </c>
      <c r="F109" s="87"/>
      <c r="G109" s="86"/>
      <c r="H109" s="84">
        <f t="shared" si="16"/>
        <v>0</v>
      </c>
      <c r="I109" s="87">
        <f>BÖ_EICH_ALT!L109</f>
        <v>10889.060000000001</v>
      </c>
      <c r="J109" s="86">
        <f>BÖ_EICH_ALT!M109</f>
        <v>4178.3999999999996</v>
      </c>
      <c r="K109" s="84">
        <f>BÖ_EICH_ALT!N109</f>
        <v>15067.460000000001</v>
      </c>
      <c r="L109" s="87">
        <f>SUM(L106:L108)</f>
        <v>21509.97</v>
      </c>
      <c r="M109" s="86">
        <f>SUM(M106:M108)</f>
        <v>7837.43</v>
      </c>
      <c r="N109" s="84">
        <f t="shared" si="17"/>
        <v>29347.4</v>
      </c>
      <c r="O109" s="87"/>
      <c r="P109" s="86"/>
      <c r="Q109" s="84"/>
      <c r="R109" s="95">
        <f>SUM(R106:R108)</f>
        <v>0</v>
      </c>
      <c r="S109" s="96">
        <f>SUM(S106:S108)</f>
        <v>0</v>
      </c>
      <c r="T109" s="98">
        <f t="shared" si="18"/>
        <v>0</v>
      </c>
      <c r="U109" s="87">
        <f>SUM(U106:U108)</f>
        <v>0</v>
      </c>
      <c r="V109" s="86">
        <f>SUM(V106:V108)</f>
        <v>0</v>
      </c>
      <c r="W109" s="84">
        <f>SUM(U109:V109)</f>
        <v>0</v>
      </c>
      <c r="X109" s="87">
        <f>SUM(X106:X108)</f>
        <v>0</v>
      </c>
      <c r="Y109" s="86">
        <f>SUM(Y106:Y108)</f>
        <v>0</v>
      </c>
      <c r="Z109" s="84">
        <f>SUM(X109:Y109)</f>
        <v>0</v>
      </c>
      <c r="AA109" s="171">
        <f t="shared" si="12"/>
        <v>34700.15</v>
      </c>
      <c r="AB109" s="172">
        <f t="shared" si="13"/>
        <v>12598.41</v>
      </c>
      <c r="AC109" s="173">
        <f t="shared" si="14"/>
        <v>47298.559999999998</v>
      </c>
    </row>
    <row r="110" spans="1:29" s="2" customFormat="1" ht="17.100000000000001" customHeight="1" x14ac:dyDescent="0.2">
      <c r="A110" s="74"/>
      <c r="B110" s="75" t="s">
        <v>15</v>
      </c>
      <c r="C110" s="78">
        <v>513.54999999999995</v>
      </c>
      <c r="D110" s="76">
        <v>49.54</v>
      </c>
      <c r="E110" s="75">
        <f t="shared" si="15"/>
        <v>563.08999999999992</v>
      </c>
      <c r="F110" s="77">
        <v>1284.68</v>
      </c>
      <c r="G110" s="76">
        <v>14.7</v>
      </c>
      <c r="H110" s="75">
        <f t="shared" si="16"/>
        <v>1299.3800000000001</v>
      </c>
      <c r="I110" s="92">
        <f>BÖ_EICH_ALT!L110</f>
        <v>235.5</v>
      </c>
      <c r="J110" s="93">
        <f>BÖ_EICH_ALT!M110</f>
        <v>140.14999999999998</v>
      </c>
      <c r="K110" s="94">
        <f>BÖ_EICH_ALT!N110</f>
        <v>375.65</v>
      </c>
      <c r="L110" s="77">
        <v>317.14999999999998</v>
      </c>
      <c r="M110" s="76">
        <v>92.7</v>
      </c>
      <c r="N110" s="75">
        <f t="shared" si="17"/>
        <v>409.84999999999997</v>
      </c>
      <c r="O110" s="77"/>
      <c r="P110" s="76"/>
      <c r="Q110" s="75"/>
      <c r="R110" s="92">
        <v>509.15</v>
      </c>
      <c r="S110" s="93">
        <v>10</v>
      </c>
      <c r="T110" s="94">
        <f t="shared" si="18"/>
        <v>519.15</v>
      </c>
      <c r="U110" s="77"/>
      <c r="V110" s="76"/>
      <c r="W110" s="75">
        <f t="shared" ref="W110:W124" si="19">SUM(U110:V110)</f>
        <v>0</v>
      </c>
      <c r="X110" s="77"/>
      <c r="Y110" s="76"/>
      <c r="Z110" s="75">
        <f t="shared" ref="Z110:Z124" si="20">SUM(X110:Y110)</f>
        <v>0</v>
      </c>
      <c r="AA110" s="174">
        <f t="shared" si="12"/>
        <v>2860.03</v>
      </c>
      <c r="AB110" s="169">
        <f t="shared" si="13"/>
        <v>307.08999999999997</v>
      </c>
      <c r="AC110" s="175">
        <f t="shared" si="14"/>
        <v>3167.1200000000003</v>
      </c>
    </row>
    <row r="111" spans="1:29" s="2" customFormat="1" ht="17.100000000000001" customHeight="1" x14ac:dyDescent="0.2">
      <c r="A111" s="107"/>
      <c r="B111" s="91" t="s">
        <v>17</v>
      </c>
      <c r="C111" s="108"/>
      <c r="D111" s="109"/>
      <c r="E111" s="91">
        <f t="shared" si="15"/>
        <v>0</v>
      </c>
      <c r="F111" s="110"/>
      <c r="G111" s="109"/>
      <c r="H111" s="91">
        <f t="shared" si="16"/>
        <v>0</v>
      </c>
      <c r="I111" s="111">
        <f>BÖ_EICH_ALT!L111</f>
        <v>-110.05</v>
      </c>
      <c r="J111" s="112">
        <f>BÖ_EICH_ALT!M111</f>
        <v>-80.650000000000006</v>
      </c>
      <c r="K111" s="97">
        <f>BÖ_EICH_ALT!N111</f>
        <v>-190.7</v>
      </c>
      <c r="L111" s="110"/>
      <c r="M111" s="109">
        <v>-12.7</v>
      </c>
      <c r="N111" s="91">
        <f t="shared" si="17"/>
        <v>-12.7</v>
      </c>
      <c r="O111" s="110"/>
      <c r="P111" s="109"/>
      <c r="Q111" s="91"/>
      <c r="R111" s="111">
        <v>0</v>
      </c>
      <c r="S111" s="112">
        <v>0</v>
      </c>
      <c r="T111" s="97">
        <f t="shared" si="18"/>
        <v>0</v>
      </c>
      <c r="U111" s="110"/>
      <c r="V111" s="109"/>
      <c r="W111" s="91">
        <f t="shared" si="19"/>
        <v>0</v>
      </c>
      <c r="X111" s="110"/>
      <c r="Y111" s="109"/>
      <c r="Z111" s="91">
        <f t="shared" si="20"/>
        <v>0</v>
      </c>
      <c r="AA111" s="176">
        <f t="shared" si="12"/>
        <v>-110.05</v>
      </c>
      <c r="AB111" s="177">
        <f t="shared" si="13"/>
        <v>-93.350000000000009</v>
      </c>
      <c r="AC111" s="178">
        <f t="shared" si="14"/>
        <v>-203.4</v>
      </c>
    </row>
    <row r="112" spans="1:29" s="2" customFormat="1" ht="17.100000000000001" customHeight="1" x14ac:dyDescent="0.2">
      <c r="A112" s="83">
        <v>1996</v>
      </c>
      <c r="B112" s="84" t="s">
        <v>12</v>
      </c>
      <c r="C112" s="85">
        <f>SUM(C109:C111)</f>
        <v>2814.67</v>
      </c>
      <c r="D112" s="86">
        <f>SUM(D109:D111)</f>
        <v>632.11999999999989</v>
      </c>
      <c r="E112" s="84">
        <f>SUM(C112:D112)</f>
        <v>3446.79</v>
      </c>
      <c r="F112" s="87">
        <f>SUM(F109:F111)</f>
        <v>1284.68</v>
      </c>
      <c r="G112" s="86">
        <f>SUM(G109:G111)</f>
        <v>14.7</v>
      </c>
      <c r="H112" s="84">
        <f t="shared" si="16"/>
        <v>1299.3800000000001</v>
      </c>
      <c r="I112" s="87">
        <f>BÖ_EICH_ALT!L112</f>
        <v>11014.51</v>
      </c>
      <c r="J112" s="86">
        <f>BÖ_EICH_ALT!M112</f>
        <v>4237.9000000000005</v>
      </c>
      <c r="K112" s="84">
        <f>BÖ_EICH_ALT!N112</f>
        <v>15252.41</v>
      </c>
      <c r="L112" s="87">
        <f>SUM(L109:L111)</f>
        <v>21827.120000000003</v>
      </c>
      <c r="M112" s="86">
        <f>SUM(M109:M111)</f>
        <v>7917.43</v>
      </c>
      <c r="N112" s="84">
        <f t="shared" si="17"/>
        <v>29744.550000000003</v>
      </c>
      <c r="O112" s="87"/>
      <c r="P112" s="86"/>
      <c r="Q112" s="84"/>
      <c r="R112" s="95">
        <f>SUM(R109:R111)</f>
        <v>509.15</v>
      </c>
      <c r="S112" s="96">
        <f>SUM(S109:S111)</f>
        <v>10</v>
      </c>
      <c r="T112" s="98">
        <f t="shared" si="18"/>
        <v>519.15</v>
      </c>
      <c r="U112" s="87">
        <f>SUM(U109:U111)</f>
        <v>0</v>
      </c>
      <c r="V112" s="86">
        <f>SUM(V109:V111)</f>
        <v>0</v>
      </c>
      <c r="W112" s="84">
        <f t="shared" si="19"/>
        <v>0</v>
      </c>
      <c r="X112" s="87">
        <f>SUM(X109:X111)</f>
        <v>0</v>
      </c>
      <c r="Y112" s="86">
        <f>SUM(Y109:Y111)</f>
        <v>0</v>
      </c>
      <c r="Z112" s="84">
        <f t="shared" si="20"/>
        <v>0</v>
      </c>
      <c r="AA112" s="171">
        <f t="shared" si="12"/>
        <v>37450.130000000005</v>
      </c>
      <c r="AB112" s="172">
        <f t="shared" si="13"/>
        <v>12812.150000000001</v>
      </c>
      <c r="AC112" s="173">
        <f t="shared" si="14"/>
        <v>50262.280000000006</v>
      </c>
    </row>
    <row r="113" spans="1:29" s="2" customFormat="1" ht="17.100000000000001" customHeight="1" x14ac:dyDescent="0.2">
      <c r="A113" s="74"/>
      <c r="B113" s="75" t="s">
        <v>15</v>
      </c>
      <c r="C113" s="78"/>
      <c r="D113" s="76"/>
      <c r="E113" s="75">
        <f t="shared" si="15"/>
        <v>0</v>
      </c>
      <c r="F113" s="77">
        <v>1140.8599999999999</v>
      </c>
      <c r="G113" s="76">
        <v>249.06</v>
      </c>
      <c r="H113" s="75">
        <f t="shared" si="16"/>
        <v>1389.9199999999998</v>
      </c>
      <c r="I113" s="92">
        <f>BÖ_EICH_ALT!L113</f>
        <v>423.94000000000005</v>
      </c>
      <c r="J113" s="93">
        <f>BÖ_EICH_ALT!M113</f>
        <v>336.07</v>
      </c>
      <c r="K113" s="94">
        <f>BÖ_EICH_ALT!N113</f>
        <v>760.01</v>
      </c>
      <c r="L113" s="77">
        <v>363</v>
      </c>
      <c r="M113" s="76">
        <v>97.74</v>
      </c>
      <c r="N113" s="75">
        <f t="shared" si="17"/>
        <v>460.74</v>
      </c>
      <c r="O113" s="77"/>
      <c r="P113" s="76"/>
      <c r="Q113" s="75"/>
      <c r="R113" s="92">
        <v>0</v>
      </c>
      <c r="S113" s="93">
        <v>106.6</v>
      </c>
      <c r="T113" s="94">
        <f t="shared" si="18"/>
        <v>106.6</v>
      </c>
      <c r="U113" s="77"/>
      <c r="V113" s="76"/>
      <c r="W113" s="75">
        <f t="shared" si="19"/>
        <v>0</v>
      </c>
      <c r="X113" s="77"/>
      <c r="Y113" s="76"/>
      <c r="Z113" s="75">
        <f t="shared" si="20"/>
        <v>0</v>
      </c>
      <c r="AA113" s="174">
        <f t="shared" si="12"/>
        <v>1927.8</v>
      </c>
      <c r="AB113" s="169">
        <f t="shared" si="13"/>
        <v>789.47</v>
      </c>
      <c r="AC113" s="175">
        <f t="shared" si="14"/>
        <v>2717.27</v>
      </c>
    </row>
    <row r="114" spans="1:29" s="2" customFormat="1" ht="17.100000000000001" customHeight="1" x14ac:dyDescent="0.2">
      <c r="A114" s="107"/>
      <c r="B114" s="91" t="s">
        <v>17</v>
      </c>
      <c r="C114" s="108"/>
      <c r="D114" s="109"/>
      <c r="E114" s="91">
        <f t="shared" si="15"/>
        <v>0</v>
      </c>
      <c r="F114" s="110"/>
      <c r="G114" s="109"/>
      <c r="H114" s="91">
        <f t="shared" si="16"/>
        <v>0</v>
      </c>
      <c r="I114" s="111">
        <f>BÖ_EICH_ALT!L114</f>
        <v>-347.8</v>
      </c>
      <c r="J114" s="112">
        <f>BÖ_EICH_ALT!M114</f>
        <v>-412.9</v>
      </c>
      <c r="K114" s="97">
        <f>BÖ_EICH_ALT!N114</f>
        <v>-760.7</v>
      </c>
      <c r="L114" s="110">
        <v>-71.849999999999994</v>
      </c>
      <c r="M114" s="109"/>
      <c r="N114" s="91">
        <f t="shared" si="17"/>
        <v>-71.849999999999994</v>
      </c>
      <c r="O114" s="110"/>
      <c r="P114" s="109"/>
      <c r="Q114" s="91"/>
      <c r="R114" s="111">
        <v>0</v>
      </c>
      <c r="S114" s="112">
        <v>0</v>
      </c>
      <c r="T114" s="97">
        <f t="shared" si="18"/>
        <v>0</v>
      </c>
      <c r="U114" s="110"/>
      <c r="V114" s="109"/>
      <c r="W114" s="91">
        <f t="shared" si="19"/>
        <v>0</v>
      </c>
      <c r="X114" s="110"/>
      <c r="Y114" s="109"/>
      <c r="Z114" s="91">
        <f t="shared" si="20"/>
        <v>0</v>
      </c>
      <c r="AA114" s="176">
        <f t="shared" si="12"/>
        <v>-419.65</v>
      </c>
      <c r="AB114" s="177">
        <f t="shared" si="13"/>
        <v>-412.9</v>
      </c>
      <c r="AC114" s="178">
        <f t="shared" si="14"/>
        <v>-832.55</v>
      </c>
    </row>
    <row r="115" spans="1:29" s="2" customFormat="1" ht="17.100000000000001" customHeight="1" x14ac:dyDescent="0.2">
      <c r="A115" s="83">
        <v>1997</v>
      </c>
      <c r="B115" s="84" t="s">
        <v>12</v>
      </c>
      <c r="C115" s="85">
        <f>SUM(C112:C114)</f>
        <v>2814.67</v>
      </c>
      <c r="D115" s="86">
        <f>SUM(D112:D114)</f>
        <v>632.11999999999989</v>
      </c>
      <c r="E115" s="84">
        <f>SUM(C115:D115)</f>
        <v>3446.79</v>
      </c>
      <c r="F115" s="87">
        <f>SUM(F112:F114)</f>
        <v>2425.54</v>
      </c>
      <c r="G115" s="86">
        <f>SUM(G112:G114)</f>
        <v>263.76</v>
      </c>
      <c r="H115" s="84">
        <f t="shared" si="16"/>
        <v>2689.3</v>
      </c>
      <c r="I115" s="87">
        <f>BÖ_EICH_ALT!L115</f>
        <v>11090.65</v>
      </c>
      <c r="J115" s="86">
        <f>BÖ_EICH_ALT!M115</f>
        <v>4161.0700000000006</v>
      </c>
      <c r="K115" s="84">
        <f>BÖ_EICH_ALT!N115</f>
        <v>15251.720000000001</v>
      </c>
      <c r="L115" s="87">
        <f>SUM(L112:L114)</f>
        <v>22118.270000000004</v>
      </c>
      <c r="M115" s="86">
        <f>SUM(M112:M114)</f>
        <v>8015.17</v>
      </c>
      <c r="N115" s="84">
        <f t="shared" si="17"/>
        <v>30133.440000000002</v>
      </c>
      <c r="O115" s="87"/>
      <c r="P115" s="86"/>
      <c r="Q115" s="84"/>
      <c r="R115" s="95">
        <f>SUM(R112:R114)</f>
        <v>509.15</v>
      </c>
      <c r="S115" s="96">
        <f>SUM(S112:S114)</f>
        <v>116.6</v>
      </c>
      <c r="T115" s="98">
        <f t="shared" si="18"/>
        <v>625.75</v>
      </c>
      <c r="U115" s="87">
        <f>SUM(U112:U114)</f>
        <v>0</v>
      </c>
      <c r="V115" s="86">
        <f>SUM(V112:V114)</f>
        <v>0</v>
      </c>
      <c r="W115" s="84">
        <f t="shared" si="19"/>
        <v>0</v>
      </c>
      <c r="X115" s="87">
        <f>SUM(X112:X114)</f>
        <v>0</v>
      </c>
      <c r="Y115" s="86">
        <f>SUM(Y112:Y114)</f>
        <v>0</v>
      </c>
      <c r="Z115" s="84">
        <f t="shared" si="20"/>
        <v>0</v>
      </c>
      <c r="AA115" s="171">
        <f t="shared" si="12"/>
        <v>38958.280000000006</v>
      </c>
      <c r="AB115" s="172">
        <f t="shared" si="13"/>
        <v>13188.720000000001</v>
      </c>
      <c r="AC115" s="173">
        <f t="shared" si="14"/>
        <v>52147.000000000007</v>
      </c>
    </row>
    <row r="116" spans="1:29" s="2" customFormat="1" ht="17.100000000000001" customHeight="1" x14ac:dyDescent="0.2">
      <c r="A116" s="74"/>
      <c r="B116" s="75" t="s">
        <v>15</v>
      </c>
      <c r="C116" s="78">
        <v>286.43</v>
      </c>
      <c r="D116" s="76">
        <v>20.9</v>
      </c>
      <c r="E116" s="75">
        <f t="shared" si="15"/>
        <v>307.33</v>
      </c>
      <c r="F116" s="77"/>
      <c r="G116" s="76">
        <v>5.92</v>
      </c>
      <c r="H116" s="75">
        <f t="shared" ref="H116:H124" si="21">SUM(F116:G116)</f>
        <v>5.92</v>
      </c>
      <c r="I116" s="92">
        <f>BÖ_EICH_ALT!L116</f>
        <v>638.31999999999994</v>
      </c>
      <c r="J116" s="93">
        <f>BÖ_EICH_ALT!M116</f>
        <v>113.07000000000001</v>
      </c>
      <c r="K116" s="94">
        <f>BÖ_EICH_ALT!N116</f>
        <v>751.39</v>
      </c>
      <c r="L116" s="77">
        <v>370.05</v>
      </c>
      <c r="M116" s="76">
        <v>108.4</v>
      </c>
      <c r="N116" s="75">
        <f t="shared" si="17"/>
        <v>478.45000000000005</v>
      </c>
      <c r="O116" s="77"/>
      <c r="P116" s="76"/>
      <c r="Q116" s="75"/>
      <c r="R116" s="92">
        <v>0</v>
      </c>
      <c r="S116" s="93">
        <v>60.36</v>
      </c>
      <c r="T116" s="94">
        <f t="shared" si="18"/>
        <v>60.36</v>
      </c>
      <c r="U116" s="77">
        <v>500</v>
      </c>
      <c r="V116" s="76">
        <v>40</v>
      </c>
      <c r="W116" s="75">
        <f t="shared" si="19"/>
        <v>540</v>
      </c>
      <c r="X116" s="77"/>
      <c r="Y116" s="76"/>
      <c r="Z116" s="75">
        <f t="shared" si="20"/>
        <v>0</v>
      </c>
      <c r="AA116" s="174">
        <f t="shared" si="12"/>
        <v>1794.8</v>
      </c>
      <c r="AB116" s="169">
        <f t="shared" si="13"/>
        <v>348.65000000000003</v>
      </c>
      <c r="AC116" s="175">
        <f t="shared" si="14"/>
        <v>2143.4499999999998</v>
      </c>
    </row>
    <row r="117" spans="1:29" s="2" customFormat="1" ht="17.100000000000001" customHeight="1" x14ac:dyDescent="0.2">
      <c r="A117" s="107"/>
      <c r="B117" s="91" t="s">
        <v>17</v>
      </c>
      <c r="C117" s="108"/>
      <c r="D117" s="109">
        <v>-22.02</v>
      </c>
      <c r="E117" s="91">
        <f t="shared" si="15"/>
        <v>-22.02</v>
      </c>
      <c r="F117" s="110"/>
      <c r="G117" s="109"/>
      <c r="H117" s="91">
        <f t="shared" si="21"/>
        <v>0</v>
      </c>
      <c r="I117" s="111">
        <f>BÖ_EICH_ALT!L117</f>
        <v>-45.940000000000005</v>
      </c>
      <c r="J117" s="112">
        <f>BÖ_EICH_ALT!M117</f>
        <v>-22.15</v>
      </c>
      <c r="K117" s="97">
        <f>BÖ_EICH_ALT!N117</f>
        <v>-68.09</v>
      </c>
      <c r="L117" s="110">
        <v>-94</v>
      </c>
      <c r="M117" s="109">
        <v>-42.8</v>
      </c>
      <c r="N117" s="91">
        <f t="shared" si="17"/>
        <v>-136.80000000000001</v>
      </c>
      <c r="O117" s="110"/>
      <c r="P117" s="109"/>
      <c r="Q117" s="91"/>
      <c r="R117" s="111">
        <v>0</v>
      </c>
      <c r="S117" s="112">
        <v>0</v>
      </c>
      <c r="T117" s="97">
        <f t="shared" si="18"/>
        <v>0</v>
      </c>
      <c r="U117" s="110"/>
      <c r="V117" s="109"/>
      <c r="W117" s="91">
        <f t="shared" si="19"/>
        <v>0</v>
      </c>
      <c r="X117" s="110"/>
      <c r="Y117" s="109"/>
      <c r="Z117" s="91">
        <f t="shared" si="20"/>
        <v>0</v>
      </c>
      <c r="AA117" s="176">
        <f t="shared" si="12"/>
        <v>-139.94</v>
      </c>
      <c r="AB117" s="177">
        <f t="shared" si="13"/>
        <v>-86.97</v>
      </c>
      <c r="AC117" s="178">
        <f t="shared" si="14"/>
        <v>-226.91</v>
      </c>
    </row>
    <row r="118" spans="1:29" s="2" customFormat="1" ht="17.100000000000001" customHeight="1" x14ac:dyDescent="0.2">
      <c r="A118" s="83">
        <v>1998</v>
      </c>
      <c r="B118" s="84" t="s">
        <v>12</v>
      </c>
      <c r="C118" s="85">
        <f>SUM(C115:C117)</f>
        <v>3101.1</v>
      </c>
      <c r="D118" s="86">
        <f>SUM(D115:D117)</f>
        <v>630.99999999999989</v>
      </c>
      <c r="E118" s="84">
        <f>SUM(C118:D118)</f>
        <v>3732.1</v>
      </c>
      <c r="F118" s="87">
        <f>SUM(F115:F117)</f>
        <v>2425.54</v>
      </c>
      <c r="G118" s="86">
        <f>SUM(G115:G117)</f>
        <v>269.68</v>
      </c>
      <c r="H118" s="84">
        <f t="shared" si="21"/>
        <v>2695.22</v>
      </c>
      <c r="I118" s="87">
        <f>BÖ_EICH_ALT!L118</f>
        <v>11683.029999999999</v>
      </c>
      <c r="J118" s="86">
        <f>BÖ_EICH_ALT!M118</f>
        <v>4251.99</v>
      </c>
      <c r="K118" s="84">
        <f>BÖ_EICH_ALT!N118</f>
        <v>15935.019999999999</v>
      </c>
      <c r="L118" s="87">
        <f>SUM(L115:L117)</f>
        <v>22394.320000000003</v>
      </c>
      <c r="M118" s="86">
        <f>SUM(M115:M117)</f>
        <v>8080.7699999999995</v>
      </c>
      <c r="N118" s="84">
        <f t="shared" si="17"/>
        <v>30475.090000000004</v>
      </c>
      <c r="O118" s="87"/>
      <c r="P118" s="86"/>
      <c r="Q118" s="84"/>
      <c r="R118" s="95">
        <f>SUM(R115:R117)</f>
        <v>509.15</v>
      </c>
      <c r="S118" s="96">
        <f>SUM(S115:S117)</f>
        <v>176.95999999999998</v>
      </c>
      <c r="T118" s="98">
        <f t="shared" si="18"/>
        <v>686.1099999999999</v>
      </c>
      <c r="U118" s="87">
        <f>SUM(U115:U117)</f>
        <v>500</v>
      </c>
      <c r="V118" s="86">
        <f>SUM(V115:V117)</f>
        <v>40</v>
      </c>
      <c r="W118" s="84">
        <f t="shared" si="19"/>
        <v>540</v>
      </c>
      <c r="X118" s="87">
        <f>SUM(X115:X117)</f>
        <v>0</v>
      </c>
      <c r="Y118" s="86">
        <f>SUM(Y115:Y117)</f>
        <v>0</v>
      </c>
      <c r="Z118" s="84">
        <f t="shared" si="20"/>
        <v>0</v>
      </c>
      <c r="AA118" s="171">
        <f t="shared" si="12"/>
        <v>40613.140000000007</v>
      </c>
      <c r="AB118" s="172">
        <f t="shared" si="13"/>
        <v>13450.399999999998</v>
      </c>
      <c r="AC118" s="173">
        <f t="shared" si="14"/>
        <v>54063.540000000008</v>
      </c>
    </row>
    <row r="119" spans="1:29" s="2" customFormat="1" ht="17.100000000000001" customHeight="1" x14ac:dyDescent="0.2">
      <c r="A119" s="74"/>
      <c r="B119" s="75" t="s">
        <v>15</v>
      </c>
      <c r="C119" s="78">
        <v>46.98</v>
      </c>
      <c r="D119" s="76">
        <v>15.47</v>
      </c>
      <c r="E119" s="75">
        <f t="shared" si="15"/>
        <v>62.449999999999996</v>
      </c>
      <c r="F119" s="77">
        <v>180.1</v>
      </c>
      <c r="G119" s="76">
        <v>184.94</v>
      </c>
      <c r="H119" s="75">
        <f t="shared" si="21"/>
        <v>365.03999999999996</v>
      </c>
      <c r="I119" s="92">
        <f>BÖ_EICH_ALT!L119</f>
        <v>792.21</v>
      </c>
      <c r="J119" s="93">
        <f>BÖ_EICH_ALT!M119</f>
        <v>398.8</v>
      </c>
      <c r="K119" s="94">
        <f>BÖ_EICH_ALT!N119</f>
        <v>1191.01</v>
      </c>
      <c r="L119" s="77">
        <v>1261.46</v>
      </c>
      <c r="M119" s="76">
        <v>294.51</v>
      </c>
      <c r="N119" s="75">
        <f t="shared" si="17"/>
        <v>1555.97</v>
      </c>
      <c r="O119" s="77"/>
      <c r="P119" s="76"/>
      <c r="Q119" s="75"/>
      <c r="R119" s="92">
        <v>0</v>
      </c>
      <c r="S119" s="93">
        <v>57.18</v>
      </c>
      <c r="T119" s="94">
        <f t="shared" si="18"/>
        <v>57.18</v>
      </c>
      <c r="U119" s="77"/>
      <c r="V119" s="76"/>
      <c r="W119" s="75">
        <f t="shared" si="19"/>
        <v>0</v>
      </c>
      <c r="X119" s="77">
        <v>782.78</v>
      </c>
      <c r="Y119" s="76">
        <v>50.43</v>
      </c>
      <c r="Z119" s="75">
        <f t="shared" si="20"/>
        <v>833.20999999999992</v>
      </c>
      <c r="AA119" s="174">
        <f t="shared" ref="AA119:AA142" si="22">SUM(C119,F119,I119,L119,R119,U119,X119)</f>
        <v>3063.5299999999997</v>
      </c>
      <c r="AB119" s="169">
        <f t="shared" ref="AB119:AB142" si="23">SUM(D119,G119,J119,M119,S119,V119,Y119)</f>
        <v>1001.3299999999999</v>
      </c>
      <c r="AC119" s="175">
        <f t="shared" si="14"/>
        <v>4064.8599999999997</v>
      </c>
    </row>
    <row r="120" spans="1:29" s="2" customFormat="1" ht="17.100000000000001" customHeight="1" x14ac:dyDescent="0.2">
      <c r="A120" s="107"/>
      <c r="B120" s="91" t="s">
        <v>17</v>
      </c>
      <c r="C120" s="108"/>
      <c r="D120" s="109"/>
      <c r="E120" s="91">
        <f t="shared" si="15"/>
        <v>0</v>
      </c>
      <c r="F120" s="110"/>
      <c r="G120" s="109"/>
      <c r="H120" s="91">
        <f t="shared" si="21"/>
        <v>0</v>
      </c>
      <c r="I120" s="111">
        <f>BÖ_EICH_ALT!L120</f>
        <v>-1035.8499999999999</v>
      </c>
      <c r="J120" s="112">
        <f>BÖ_EICH_ALT!M120</f>
        <v>-250.79000000000002</v>
      </c>
      <c r="K120" s="97">
        <f>BÖ_EICH_ALT!N120</f>
        <v>-1286.6399999999999</v>
      </c>
      <c r="L120" s="110">
        <v>-63.05</v>
      </c>
      <c r="M120" s="109">
        <v>-6.55</v>
      </c>
      <c r="N120" s="91">
        <f t="shared" si="17"/>
        <v>-69.599999999999994</v>
      </c>
      <c r="O120" s="110"/>
      <c r="P120" s="109"/>
      <c r="Q120" s="91"/>
      <c r="R120" s="111">
        <v>0</v>
      </c>
      <c r="S120" s="112">
        <v>0</v>
      </c>
      <c r="T120" s="97">
        <f t="shared" si="18"/>
        <v>0</v>
      </c>
      <c r="U120" s="110"/>
      <c r="V120" s="109"/>
      <c r="W120" s="91">
        <f t="shared" si="19"/>
        <v>0</v>
      </c>
      <c r="X120" s="110"/>
      <c r="Y120" s="109"/>
      <c r="Z120" s="91">
        <f t="shared" si="20"/>
        <v>0</v>
      </c>
      <c r="AA120" s="176">
        <f t="shared" si="22"/>
        <v>-1098.8999999999999</v>
      </c>
      <c r="AB120" s="177">
        <f t="shared" si="23"/>
        <v>-257.34000000000003</v>
      </c>
      <c r="AC120" s="178">
        <f t="shared" si="14"/>
        <v>-1356.2399999999998</v>
      </c>
    </row>
    <row r="121" spans="1:29" s="2" customFormat="1" ht="17.100000000000001" customHeight="1" x14ac:dyDescent="0.2">
      <c r="A121" s="83">
        <v>1999</v>
      </c>
      <c r="B121" s="84" t="s">
        <v>12</v>
      </c>
      <c r="C121" s="85">
        <f>SUM(C118:C120)</f>
        <v>3148.08</v>
      </c>
      <c r="D121" s="86">
        <f>SUM(D118:D120)</f>
        <v>646.46999999999991</v>
      </c>
      <c r="E121" s="84">
        <f>SUM(C121:D121)</f>
        <v>3794.5499999999997</v>
      </c>
      <c r="F121" s="87">
        <f>SUM(F118:F120)</f>
        <v>2605.64</v>
      </c>
      <c r="G121" s="86">
        <f>SUM(G118:G120)</f>
        <v>454.62</v>
      </c>
      <c r="H121" s="84">
        <f t="shared" si="21"/>
        <v>3060.2599999999998</v>
      </c>
      <c r="I121" s="87">
        <f>BÖ_EICH_ALT!L121</f>
        <v>11439.39</v>
      </c>
      <c r="J121" s="86">
        <f>BÖ_EICH_ALT!M121</f>
        <v>4400</v>
      </c>
      <c r="K121" s="84">
        <f>BÖ_EICH_ALT!N121</f>
        <v>15839.39</v>
      </c>
      <c r="L121" s="87">
        <f>SUM(L118:L120)</f>
        <v>23592.730000000003</v>
      </c>
      <c r="M121" s="86">
        <f>SUM(M118:M120)</f>
        <v>8368.73</v>
      </c>
      <c r="N121" s="84">
        <f t="shared" si="17"/>
        <v>31961.460000000003</v>
      </c>
      <c r="O121" s="87"/>
      <c r="P121" s="86"/>
      <c r="Q121" s="84"/>
      <c r="R121" s="95">
        <f>SUM(R118:R120)</f>
        <v>509.15</v>
      </c>
      <c r="S121" s="96">
        <f>SUM(S118:S120)</f>
        <v>234.14</v>
      </c>
      <c r="T121" s="98">
        <f t="shared" si="18"/>
        <v>743.29</v>
      </c>
      <c r="U121" s="87">
        <f>SUM(U118:U120)</f>
        <v>500</v>
      </c>
      <c r="V121" s="86">
        <f>SUM(V118:V120)</f>
        <v>40</v>
      </c>
      <c r="W121" s="84">
        <f t="shared" si="19"/>
        <v>540</v>
      </c>
      <c r="X121" s="87">
        <f>SUM(X118:X120)</f>
        <v>782.78</v>
      </c>
      <c r="Y121" s="86">
        <f>SUM(Y118:Y120)</f>
        <v>50.43</v>
      </c>
      <c r="Z121" s="84">
        <f t="shared" si="20"/>
        <v>833.20999999999992</v>
      </c>
      <c r="AA121" s="171">
        <f t="shared" si="22"/>
        <v>42577.770000000004</v>
      </c>
      <c r="AB121" s="172">
        <f t="shared" si="23"/>
        <v>14194.39</v>
      </c>
      <c r="AC121" s="173">
        <f t="shared" si="14"/>
        <v>56772.160000000003</v>
      </c>
    </row>
    <row r="122" spans="1:29" s="2" customFormat="1" ht="17.100000000000001" customHeight="1" x14ac:dyDescent="0.2">
      <c r="A122" s="74"/>
      <c r="B122" s="75" t="s">
        <v>15</v>
      </c>
      <c r="C122" s="78">
        <v>273.56</v>
      </c>
      <c r="D122" s="76">
        <v>84.16</v>
      </c>
      <c r="E122" s="75">
        <f t="shared" si="15"/>
        <v>357.72</v>
      </c>
      <c r="F122" s="77">
        <v>697.29</v>
      </c>
      <c r="G122" s="76">
        <v>68.86</v>
      </c>
      <c r="H122" s="75">
        <f t="shared" si="21"/>
        <v>766.15</v>
      </c>
      <c r="I122" s="92">
        <f>BÖ_EICH_ALT!L122</f>
        <v>116.76000000000002</v>
      </c>
      <c r="J122" s="93">
        <f>BÖ_EICH_ALT!M122</f>
        <v>49.53</v>
      </c>
      <c r="K122" s="94">
        <f>BÖ_EICH_ALT!N122</f>
        <v>166.29000000000002</v>
      </c>
      <c r="L122" s="77">
        <v>688.7</v>
      </c>
      <c r="M122" s="76">
        <v>40.15</v>
      </c>
      <c r="N122" s="75">
        <f t="shared" si="17"/>
        <v>728.85</v>
      </c>
      <c r="O122" s="77"/>
      <c r="P122" s="76"/>
      <c r="Q122" s="75"/>
      <c r="R122" s="92">
        <v>650.97</v>
      </c>
      <c r="S122" s="93">
        <v>17.22</v>
      </c>
      <c r="T122" s="94">
        <f t="shared" si="18"/>
        <v>668.19</v>
      </c>
      <c r="U122" s="77">
        <v>98.4</v>
      </c>
      <c r="V122" s="76">
        <v>26.6</v>
      </c>
      <c r="W122" s="75">
        <f t="shared" si="19"/>
        <v>125</v>
      </c>
      <c r="X122" s="77">
        <v>227.75</v>
      </c>
      <c r="Y122" s="76">
        <v>80.41</v>
      </c>
      <c r="Z122" s="75">
        <f t="shared" si="20"/>
        <v>308.15999999999997</v>
      </c>
      <c r="AA122" s="174">
        <f t="shared" si="22"/>
        <v>2753.43</v>
      </c>
      <c r="AB122" s="169">
        <f t="shared" si="23"/>
        <v>366.92999999999995</v>
      </c>
      <c r="AC122" s="175">
        <f t="shared" ref="AC122:AC127" si="24">SUM(AA122:AB122)</f>
        <v>3120.3599999999997</v>
      </c>
    </row>
    <row r="123" spans="1:29" s="2" customFormat="1" ht="17.100000000000001" customHeight="1" x14ac:dyDescent="0.2">
      <c r="A123" s="107"/>
      <c r="B123" s="91" t="s">
        <v>17</v>
      </c>
      <c r="C123" s="108">
        <v>-1.69</v>
      </c>
      <c r="D123" s="109">
        <v>-1.34</v>
      </c>
      <c r="E123" s="91">
        <f t="shared" si="15"/>
        <v>-3.0300000000000002</v>
      </c>
      <c r="F123" s="110"/>
      <c r="G123" s="109"/>
      <c r="H123" s="91">
        <f t="shared" si="21"/>
        <v>0</v>
      </c>
      <c r="I123" s="111">
        <f>BÖ_EICH_ALT!L123</f>
        <v>-23.55</v>
      </c>
      <c r="J123" s="112">
        <f>BÖ_EICH_ALT!M123</f>
        <v>-17.899999999999999</v>
      </c>
      <c r="K123" s="97">
        <f>BÖ_EICH_ALT!N123</f>
        <v>-41.45</v>
      </c>
      <c r="L123" s="110"/>
      <c r="M123" s="109"/>
      <c r="N123" s="91">
        <f t="shared" si="17"/>
        <v>0</v>
      </c>
      <c r="O123" s="110"/>
      <c r="P123" s="109"/>
      <c r="Q123" s="91"/>
      <c r="R123" s="111">
        <v>0</v>
      </c>
      <c r="S123" s="112">
        <v>-57.18</v>
      </c>
      <c r="T123" s="97">
        <f t="shared" si="18"/>
        <v>-57.18</v>
      </c>
      <c r="U123" s="110"/>
      <c r="V123" s="109"/>
      <c r="W123" s="91">
        <f t="shared" si="19"/>
        <v>0</v>
      </c>
      <c r="X123" s="110"/>
      <c r="Y123" s="109"/>
      <c r="Z123" s="91">
        <f t="shared" si="20"/>
        <v>0</v>
      </c>
      <c r="AA123" s="176">
        <f t="shared" si="22"/>
        <v>-25.240000000000002</v>
      </c>
      <c r="AB123" s="177">
        <f t="shared" si="23"/>
        <v>-76.42</v>
      </c>
      <c r="AC123" s="178">
        <f t="shared" si="24"/>
        <v>-101.66</v>
      </c>
    </row>
    <row r="124" spans="1:29" s="2" customFormat="1" ht="17.100000000000001" customHeight="1" x14ac:dyDescent="0.2">
      <c r="A124" s="83">
        <v>2000</v>
      </c>
      <c r="B124" s="84" t="s">
        <v>12</v>
      </c>
      <c r="C124" s="85">
        <f>SUM(C121:C123)</f>
        <v>3419.95</v>
      </c>
      <c r="D124" s="86">
        <f>SUM(D121:D123)</f>
        <v>729.28999999999985</v>
      </c>
      <c r="E124" s="84">
        <f>SUM(C124:D124)</f>
        <v>4149.24</v>
      </c>
      <c r="F124" s="87">
        <f>SUM(F121:F123)</f>
        <v>3302.93</v>
      </c>
      <c r="G124" s="86">
        <f>SUM(G121:G123)</f>
        <v>523.48</v>
      </c>
      <c r="H124" s="84">
        <f t="shared" si="21"/>
        <v>3826.41</v>
      </c>
      <c r="I124" s="87">
        <f>BÖ_EICH_ALT!L124</f>
        <v>11532.599999999999</v>
      </c>
      <c r="J124" s="86">
        <f>BÖ_EICH_ALT!M124</f>
        <v>4431.63</v>
      </c>
      <c r="K124" s="84">
        <f>BÖ_EICH_ALT!N124</f>
        <v>15964.23</v>
      </c>
      <c r="L124" s="87">
        <f>SUM(L121:L123)</f>
        <v>24281.430000000004</v>
      </c>
      <c r="M124" s="86">
        <f>SUM(M121:M123)</f>
        <v>8408.8799999999992</v>
      </c>
      <c r="N124" s="84">
        <f t="shared" si="17"/>
        <v>32690.310000000005</v>
      </c>
      <c r="O124" s="87"/>
      <c r="P124" s="86"/>
      <c r="Q124" s="84"/>
      <c r="R124" s="95">
        <f>SUM(R121:R123)</f>
        <v>1160.1199999999999</v>
      </c>
      <c r="S124" s="96">
        <f>SUM(S121:S123)</f>
        <v>194.17999999999998</v>
      </c>
      <c r="T124" s="98">
        <f t="shared" si="18"/>
        <v>1354.3</v>
      </c>
      <c r="U124" s="87">
        <f>SUM(U121:U123)</f>
        <v>598.4</v>
      </c>
      <c r="V124" s="86">
        <f>SUM(V121:V123)</f>
        <v>66.599999999999994</v>
      </c>
      <c r="W124" s="84">
        <f t="shared" si="19"/>
        <v>665</v>
      </c>
      <c r="X124" s="87">
        <f>SUM(X121:X123)</f>
        <v>1010.53</v>
      </c>
      <c r="Y124" s="86">
        <f>SUM(Y121:Y123)</f>
        <v>130.84</v>
      </c>
      <c r="Z124" s="84">
        <f t="shared" si="20"/>
        <v>1141.3699999999999</v>
      </c>
      <c r="AA124" s="171">
        <f t="shared" si="22"/>
        <v>45305.960000000006</v>
      </c>
      <c r="AB124" s="172">
        <f t="shared" si="23"/>
        <v>14484.9</v>
      </c>
      <c r="AC124" s="173">
        <f t="shared" si="24"/>
        <v>59790.860000000008</v>
      </c>
    </row>
    <row r="125" spans="1:29" s="2" customFormat="1" ht="17.100000000000001" customHeight="1" x14ac:dyDescent="0.2">
      <c r="A125" s="74"/>
      <c r="B125" s="75" t="s">
        <v>15</v>
      </c>
      <c r="C125" s="78"/>
      <c r="D125" s="76">
        <v>60.5</v>
      </c>
      <c r="E125" s="75">
        <f>SUM(C125:D125)</f>
        <v>60.5</v>
      </c>
      <c r="F125" s="77">
        <v>0</v>
      </c>
      <c r="G125" s="76"/>
      <c r="H125" s="75">
        <f>SUM(F125:G125)</f>
        <v>0</v>
      </c>
      <c r="I125" s="92">
        <f>BÖ_EICH_ALT!L125</f>
        <v>213.26999999999998</v>
      </c>
      <c r="J125" s="93">
        <f>BÖ_EICH_ALT!M125</f>
        <v>110.4</v>
      </c>
      <c r="K125" s="94">
        <f>BÖ_EICH_ALT!N125</f>
        <v>323.66999999999996</v>
      </c>
      <c r="L125" s="77">
        <v>456.27</v>
      </c>
      <c r="M125" s="76">
        <v>377.96</v>
      </c>
      <c r="N125" s="75">
        <f>SUM(L125:M125)</f>
        <v>834.23</v>
      </c>
      <c r="O125" s="77"/>
      <c r="P125" s="76"/>
      <c r="Q125" s="75"/>
      <c r="R125" s="92">
        <v>0</v>
      </c>
      <c r="S125" s="93">
        <v>135.78</v>
      </c>
      <c r="T125" s="94">
        <f>SUM(R125:S125)</f>
        <v>135.78</v>
      </c>
      <c r="U125" s="77">
        <v>34.5</v>
      </c>
      <c r="V125" s="76">
        <v>49.3</v>
      </c>
      <c r="W125" s="75">
        <f>SUM(U125:V125)</f>
        <v>83.8</v>
      </c>
      <c r="X125" s="77">
        <v>286.51</v>
      </c>
      <c r="Y125" s="76">
        <v>71.760000000000005</v>
      </c>
      <c r="Z125" s="75">
        <f>SUM(X125:Y125)</f>
        <v>358.27</v>
      </c>
      <c r="AA125" s="174">
        <f t="shared" si="22"/>
        <v>990.55</v>
      </c>
      <c r="AB125" s="169">
        <f t="shared" si="23"/>
        <v>805.69999999999993</v>
      </c>
      <c r="AC125" s="175">
        <f t="shared" si="24"/>
        <v>1796.25</v>
      </c>
    </row>
    <row r="126" spans="1:29" s="2" customFormat="1" ht="17.100000000000001" customHeight="1" x14ac:dyDescent="0.2">
      <c r="A126" s="107"/>
      <c r="B126" s="91" t="s">
        <v>17</v>
      </c>
      <c r="C126" s="108"/>
      <c r="D126" s="109"/>
      <c r="E126" s="91">
        <f>SUM(C126:D126)</f>
        <v>0</v>
      </c>
      <c r="F126" s="110"/>
      <c r="G126" s="109"/>
      <c r="H126" s="91">
        <f>SUM(F126:G126)</f>
        <v>0</v>
      </c>
      <c r="I126" s="111">
        <f>BÖ_EICH_ALT!L126</f>
        <v>-58.55</v>
      </c>
      <c r="J126" s="112">
        <f>BÖ_EICH_ALT!M126</f>
        <v>0</v>
      </c>
      <c r="K126" s="97">
        <f>BÖ_EICH_ALT!N126</f>
        <v>-58.55</v>
      </c>
      <c r="L126" s="110">
        <v>-142.1</v>
      </c>
      <c r="M126" s="109">
        <v>-216.2</v>
      </c>
      <c r="N126" s="91">
        <f>SUM(L126:M126)</f>
        <v>-358.29999999999995</v>
      </c>
      <c r="O126" s="110"/>
      <c r="P126" s="109"/>
      <c r="Q126" s="91"/>
      <c r="R126" s="111">
        <v>-38.79</v>
      </c>
      <c r="S126" s="112">
        <v>0</v>
      </c>
      <c r="T126" s="97">
        <f>SUM(R126:S126)</f>
        <v>-38.79</v>
      </c>
      <c r="U126" s="110"/>
      <c r="V126" s="109"/>
      <c r="W126" s="91">
        <f>SUM(U126:V126)</f>
        <v>0</v>
      </c>
      <c r="X126" s="110"/>
      <c r="Y126" s="109"/>
      <c r="Z126" s="91">
        <f>SUM(X126:Y126)</f>
        <v>0</v>
      </c>
      <c r="AA126" s="176">
        <f t="shared" si="22"/>
        <v>-239.43999999999997</v>
      </c>
      <c r="AB126" s="177">
        <f t="shared" si="23"/>
        <v>-216.2</v>
      </c>
      <c r="AC126" s="178">
        <f t="shared" si="24"/>
        <v>-455.64</v>
      </c>
    </row>
    <row r="127" spans="1:29" s="2" customFormat="1" ht="17.100000000000001" customHeight="1" x14ac:dyDescent="0.2">
      <c r="A127" s="83">
        <v>2001</v>
      </c>
      <c r="B127" s="84" t="s">
        <v>12</v>
      </c>
      <c r="C127" s="85">
        <f>SUM(C124:C126)</f>
        <v>3419.95</v>
      </c>
      <c r="D127" s="86">
        <f>SUM(D124:D126)</f>
        <v>789.78999999999985</v>
      </c>
      <c r="E127" s="84">
        <f>SUM(C127:D127)</f>
        <v>4209.74</v>
      </c>
      <c r="F127" s="87">
        <f>SUM(F124:F126)</f>
        <v>3302.93</v>
      </c>
      <c r="G127" s="86">
        <f>SUM(G124:G126)</f>
        <v>523.48</v>
      </c>
      <c r="H127" s="84">
        <f>SUM(F127:G127)</f>
        <v>3826.41</v>
      </c>
      <c r="I127" s="87">
        <f>BÖ_EICH_ALT!L127</f>
        <v>11687.319999999998</v>
      </c>
      <c r="J127" s="86">
        <f>BÖ_EICH_ALT!M127</f>
        <v>4542.03</v>
      </c>
      <c r="K127" s="84">
        <f>BÖ_EICH_ALT!N127</f>
        <v>16229.349999999999</v>
      </c>
      <c r="L127" s="87">
        <f>SUM(L124:L126)</f>
        <v>24595.600000000006</v>
      </c>
      <c r="M127" s="86">
        <f>SUM(M124:M126)</f>
        <v>8570.6399999999976</v>
      </c>
      <c r="N127" s="84">
        <f>SUM(L127:M127)</f>
        <v>33166.240000000005</v>
      </c>
      <c r="O127" s="87"/>
      <c r="P127" s="86"/>
      <c r="Q127" s="84"/>
      <c r="R127" s="95">
        <f>SUM(R124:R126)</f>
        <v>1121.33</v>
      </c>
      <c r="S127" s="96">
        <f>SUM(S124:S126)</f>
        <v>329.96</v>
      </c>
      <c r="T127" s="98">
        <f>SUM(R127:S127)</f>
        <v>1451.29</v>
      </c>
      <c r="U127" s="87">
        <f>SUM(U124:U126)</f>
        <v>632.9</v>
      </c>
      <c r="V127" s="86">
        <f>SUM(V124:V126)</f>
        <v>115.89999999999999</v>
      </c>
      <c r="W127" s="84">
        <f>SUM(U127:V127)</f>
        <v>748.8</v>
      </c>
      <c r="X127" s="87">
        <f>SUM(X124:X126)</f>
        <v>1297.04</v>
      </c>
      <c r="Y127" s="86">
        <f>SUM(Y124:Y126)</f>
        <v>202.60000000000002</v>
      </c>
      <c r="Z127" s="84">
        <f>SUM(X127:Y127)</f>
        <v>1499.6399999999999</v>
      </c>
      <c r="AA127" s="171">
        <f t="shared" si="22"/>
        <v>46057.070000000007</v>
      </c>
      <c r="AB127" s="172">
        <f t="shared" si="23"/>
        <v>15074.399999999996</v>
      </c>
      <c r="AC127" s="173">
        <f t="shared" si="24"/>
        <v>61131.47</v>
      </c>
    </row>
    <row r="128" spans="1:29" s="2" customFormat="1" ht="17.100000000000001" customHeight="1" x14ac:dyDescent="0.2">
      <c r="A128" s="74"/>
      <c r="B128" s="75" t="s">
        <v>15</v>
      </c>
      <c r="C128" s="78"/>
      <c r="D128" s="76"/>
      <c r="E128" s="75">
        <f t="shared" ref="E128:E133" si="25">SUM(C128:D128)</f>
        <v>0</v>
      </c>
      <c r="F128" s="77">
        <v>844.7</v>
      </c>
      <c r="G128" s="76">
        <v>116.76</v>
      </c>
      <c r="H128" s="75">
        <f t="shared" ref="H128:H133" si="26">SUM(F128:G128)</f>
        <v>961.46</v>
      </c>
      <c r="I128" s="92">
        <f>BÖ_EICH_ALT!L128</f>
        <v>54.34</v>
      </c>
      <c r="J128" s="93">
        <f>BÖ_EICH_ALT!M128</f>
        <v>40.229999999999997</v>
      </c>
      <c r="K128" s="94">
        <f>BÖ_EICH_ALT!N128</f>
        <v>94.57</v>
      </c>
      <c r="L128" s="77">
        <v>10.45</v>
      </c>
      <c r="M128" s="76">
        <v>3.35</v>
      </c>
      <c r="N128" s="75">
        <f t="shared" ref="N128:N133" si="27">SUM(L128:M128)</f>
        <v>13.799999999999999</v>
      </c>
      <c r="O128" s="77"/>
      <c r="P128" s="76"/>
      <c r="Q128" s="75"/>
      <c r="R128" s="92"/>
      <c r="S128" s="93"/>
      <c r="T128" s="94">
        <f t="shared" ref="T128:T133" si="28">SUM(R128:S128)</f>
        <v>0</v>
      </c>
      <c r="U128" s="77"/>
      <c r="V128" s="76">
        <v>59.51</v>
      </c>
      <c r="W128" s="75">
        <f t="shared" ref="W128:W133" si="29">SUM(U128:V128)</f>
        <v>59.51</v>
      </c>
      <c r="X128" s="77">
        <v>422.66</v>
      </c>
      <c r="Y128" s="76">
        <v>283.66000000000003</v>
      </c>
      <c r="Z128" s="75">
        <f t="shared" ref="Z128:Z133" si="30">SUM(X128:Y128)</f>
        <v>706.32</v>
      </c>
      <c r="AA128" s="174">
        <f t="shared" si="22"/>
        <v>1332.15</v>
      </c>
      <c r="AB128" s="169">
        <f t="shared" si="23"/>
        <v>503.51</v>
      </c>
      <c r="AC128" s="175">
        <f t="shared" ref="AC128:AC133" si="31">SUM(AA128:AB128)</f>
        <v>1835.66</v>
      </c>
    </row>
    <row r="129" spans="1:29" s="2" customFormat="1" ht="17.100000000000001" customHeight="1" x14ac:dyDescent="0.2">
      <c r="A129" s="107"/>
      <c r="B129" s="91" t="s">
        <v>17</v>
      </c>
      <c r="C129" s="108"/>
      <c r="D129" s="109"/>
      <c r="E129" s="91">
        <f t="shared" si="25"/>
        <v>0</v>
      </c>
      <c r="F129" s="110"/>
      <c r="G129" s="109"/>
      <c r="H129" s="91">
        <f t="shared" si="26"/>
        <v>0</v>
      </c>
      <c r="I129" s="111">
        <f>BÖ_EICH_ALT!L129</f>
        <v>0</v>
      </c>
      <c r="J129" s="112">
        <f>BÖ_EICH_ALT!M129</f>
        <v>-31.8</v>
      </c>
      <c r="K129" s="97">
        <f>BÖ_EICH_ALT!N129</f>
        <v>-31.8</v>
      </c>
      <c r="L129" s="110">
        <v>-10.45</v>
      </c>
      <c r="M129" s="109">
        <v>-3.25</v>
      </c>
      <c r="N129" s="91">
        <f t="shared" si="27"/>
        <v>-13.7</v>
      </c>
      <c r="O129" s="110"/>
      <c r="P129" s="109"/>
      <c r="Q129" s="91"/>
      <c r="R129" s="111"/>
      <c r="S129" s="112"/>
      <c r="T129" s="97">
        <f t="shared" si="28"/>
        <v>0</v>
      </c>
      <c r="U129" s="110"/>
      <c r="V129" s="109"/>
      <c r="W129" s="91">
        <f t="shared" si="29"/>
        <v>0</v>
      </c>
      <c r="X129" s="110"/>
      <c r="Y129" s="109"/>
      <c r="Z129" s="91">
        <f t="shared" si="30"/>
        <v>0</v>
      </c>
      <c r="AA129" s="176">
        <f t="shared" si="22"/>
        <v>-10.45</v>
      </c>
      <c r="AB129" s="177">
        <f t="shared" si="23"/>
        <v>-35.049999999999997</v>
      </c>
      <c r="AC129" s="178">
        <f t="shared" si="31"/>
        <v>-45.5</v>
      </c>
    </row>
    <row r="130" spans="1:29" s="2" customFormat="1" ht="17.100000000000001" customHeight="1" x14ac:dyDescent="0.2">
      <c r="A130" s="83">
        <v>2002</v>
      </c>
      <c r="B130" s="84" t="s">
        <v>12</v>
      </c>
      <c r="C130" s="85">
        <f>SUM(C127:C129)</f>
        <v>3419.95</v>
      </c>
      <c r="D130" s="86">
        <f>SUM(D127:D129)</f>
        <v>789.78999999999985</v>
      </c>
      <c r="E130" s="84">
        <f t="shared" si="25"/>
        <v>4209.74</v>
      </c>
      <c r="F130" s="87">
        <f>SUM(F127:F129)</f>
        <v>4147.63</v>
      </c>
      <c r="G130" s="86">
        <f>SUM(G127:G129)</f>
        <v>640.24</v>
      </c>
      <c r="H130" s="84">
        <f t="shared" si="26"/>
        <v>4787.87</v>
      </c>
      <c r="I130" s="87">
        <f>BÖ_EICH_ALT!L130</f>
        <v>11741.659999999998</v>
      </c>
      <c r="J130" s="86">
        <f>BÖ_EICH_ALT!M130</f>
        <v>4550.4599999999991</v>
      </c>
      <c r="K130" s="84">
        <f>BÖ_EICH_ALT!N130</f>
        <v>16292.119999999997</v>
      </c>
      <c r="L130" s="87">
        <f>SUM(L127:L129)</f>
        <v>24595.600000000006</v>
      </c>
      <c r="M130" s="86">
        <f>SUM(M127:M129)</f>
        <v>8570.739999999998</v>
      </c>
      <c r="N130" s="84">
        <f t="shared" si="27"/>
        <v>33166.340000000004</v>
      </c>
      <c r="O130" s="87"/>
      <c r="P130" s="86"/>
      <c r="Q130" s="84"/>
      <c r="R130" s="95">
        <f>SUM(R127:R129)</f>
        <v>1121.33</v>
      </c>
      <c r="S130" s="96">
        <f>SUM(S127:S129)</f>
        <v>329.96</v>
      </c>
      <c r="T130" s="98">
        <f t="shared" si="28"/>
        <v>1451.29</v>
      </c>
      <c r="U130" s="87">
        <f>SUM(U127:U129)</f>
        <v>632.9</v>
      </c>
      <c r="V130" s="86">
        <f>SUM(V127:V129)</f>
        <v>175.41</v>
      </c>
      <c r="W130" s="84">
        <f t="shared" si="29"/>
        <v>808.31</v>
      </c>
      <c r="X130" s="87">
        <f>SUM(X127:X129)</f>
        <v>1719.7</v>
      </c>
      <c r="Y130" s="86">
        <f>SUM(Y127:Y129)</f>
        <v>486.26000000000005</v>
      </c>
      <c r="Z130" s="84">
        <f t="shared" si="30"/>
        <v>2205.96</v>
      </c>
      <c r="AA130" s="171">
        <f t="shared" si="22"/>
        <v>47378.770000000004</v>
      </c>
      <c r="AB130" s="172">
        <f t="shared" si="23"/>
        <v>15542.859999999995</v>
      </c>
      <c r="AC130" s="173">
        <f t="shared" si="31"/>
        <v>62921.63</v>
      </c>
    </row>
    <row r="131" spans="1:29" s="2" customFormat="1" ht="17.100000000000001" customHeight="1" x14ac:dyDescent="0.2">
      <c r="A131" s="74"/>
      <c r="B131" s="75" t="s">
        <v>15</v>
      </c>
      <c r="C131" s="78"/>
      <c r="D131" s="76">
        <v>45.13</v>
      </c>
      <c r="E131" s="75">
        <f t="shared" si="25"/>
        <v>45.13</v>
      </c>
      <c r="F131" s="77"/>
      <c r="G131" s="76">
        <v>150.93</v>
      </c>
      <c r="H131" s="75">
        <f t="shared" si="26"/>
        <v>150.93</v>
      </c>
      <c r="I131" s="92">
        <f>BÖ_EICH_ALT!L131</f>
        <v>721.22</v>
      </c>
      <c r="J131" s="93">
        <f>BÖ_EICH_ALT!M131</f>
        <v>161.54000000000002</v>
      </c>
      <c r="K131" s="94">
        <f>BÖ_EICH_ALT!N131</f>
        <v>882.76</v>
      </c>
      <c r="L131" s="77">
        <v>84.78</v>
      </c>
      <c r="M131" s="76">
        <v>90.67</v>
      </c>
      <c r="N131" s="75">
        <f t="shared" si="27"/>
        <v>175.45</v>
      </c>
      <c r="O131" s="77"/>
      <c r="P131" s="76"/>
      <c r="Q131" s="75"/>
      <c r="R131" s="92"/>
      <c r="S131" s="93">
        <v>51.31</v>
      </c>
      <c r="T131" s="94">
        <f t="shared" si="28"/>
        <v>51.31</v>
      </c>
      <c r="U131" s="77"/>
      <c r="V131" s="76">
        <v>32.880000000000003</v>
      </c>
      <c r="W131" s="75">
        <f t="shared" si="29"/>
        <v>32.880000000000003</v>
      </c>
      <c r="X131" s="77">
        <v>392.99</v>
      </c>
      <c r="Y131" s="76">
        <v>105.79</v>
      </c>
      <c r="Z131" s="75">
        <f t="shared" si="30"/>
        <v>498.78000000000003</v>
      </c>
      <c r="AA131" s="174">
        <f t="shared" si="22"/>
        <v>1198.99</v>
      </c>
      <c r="AB131" s="169">
        <f t="shared" si="23"/>
        <v>638.25</v>
      </c>
      <c r="AC131" s="175">
        <f t="shared" si="31"/>
        <v>1837.24</v>
      </c>
    </row>
    <row r="132" spans="1:29" s="2" customFormat="1" ht="17.100000000000001" customHeight="1" x14ac:dyDescent="0.2">
      <c r="A132" s="107"/>
      <c r="B132" s="91" t="s">
        <v>17</v>
      </c>
      <c r="C132" s="108">
        <v>-15.05</v>
      </c>
      <c r="D132" s="109">
        <v>-11.68</v>
      </c>
      <c r="E132" s="91">
        <f t="shared" si="25"/>
        <v>-26.73</v>
      </c>
      <c r="F132" s="110"/>
      <c r="G132" s="109"/>
      <c r="H132" s="91">
        <f t="shared" si="26"/>
        <v>0</v>
      </c>
      <c r="I132" s="111">
        <f>BÖ_EICH_ALT!L132</f>
        <v>-670.75</v>
      </c>
      <c r="J132" s="112">
        <f>BÖ_EICH_ALT!M132</f>
        <v>-131.05000000000001</v>
      </c>
      <c r="K132" s="97">
        <f>BÖ_EICH_ALT!N132</f>
        <v>-801.8</v>
      </c>
      <c r="L132" s="110">
        <v>-39.85</v>
      </c>
      <c r="M132" s="109">
        <v>-142.44999999999999</v>
      </c>
      <c r="N132" s="91">
        <f t="shared" si="27"/>
        <v>-182.29999999999998</v>
      </c>
      <c r="O132" s="110"/>
      <c r="P132" s="109"/>
      <c r="Q132" s="91"/>
      <c r="R132" s="111"/>
      <c r="S132" s="112">
        <v>-17.100000000000001</v>
      </c>
      <c r="T132" s="97">
        <f t="shared" si="28"/>
        <v>-17.100000000000001</v>
      </c>
      <c r="U132" s="110"/>
      <c r="V132" s="109"/>
      <c r="W132" s="91">
        <f t="shared" si="29"/>
        <v>0</v>
      </c>
      <c r="X132" s="110"/>
      <c r="Y132" s="109"/>
      <c r="Z132" s="91">
        <f t="shared" si="30"/>
        <v>0</v>
      </c>
      <c r="AA132" s="176">
        <f t="shared" si="22"/>
        <v>-725.65</v>
      </c>
      <c r="AB132" s="177">
        <f t="shared" si="23"/>
        <v>-302.28000000000003</v>
      </c>
      <c r="AC132" s="178">
        <f t="shared" si="31"/>
        <v>-1027.93</v>
      </c>
    </row>
    <row r="133" spans="1:29" s="2" customFormat="1" ht="17.100000000000001" customHeight="1" x14ac:dyDescent="0.2">
      <c r="A133" s="316" t="s">
        <v>31</v>
      </c>
      <c r="B133" s="84" t="s">
        <v>12</v>
      </c>
      <c r="C133" s="85">
        <f>SUM(C130:C132)</f>
        <v>3404.8999999999996</v>
      </c>
      <c r="D133" s="86">
        <f>SUM(D130:D132)</f>
        <v>823.2399999999999</v>
      </c>
      <c r="E133" s="84">
        <f t="shared" si="25"/>
        <v>4228.1399999999994</v>
      </c>
      <c r="F133" s="87">
        <f>SUM(F130:F132)</f>
        <v>4147.63</v>
      </c>
      <c r="G133" s="86">
        <f>SUM(G130:G132)</f>
        <v>791.17000000000007</v>
      </c>
      <c r="H133" s="84">
        <f t="shared" si="26"/>
        <v>4938.8</v>
      </c>
      <c r="I133" s="87">
        <f>BÖ_EICH_ALT!L133</f>
        <v>11792.129999999997</v>
      </c>
      <c r="J133" s="86">
        <f>BÖ_EICH_ALT!M133</f>
        <v>4580.9499999999989</v>
      </c>
      <c r="K133" s="84">
        <f>BÖ_EICH_ALT!N133</f>
        <v>16373.079999999996</v>
      </c>
      <c r="L133" s="87">
        <f>SUM(L130:L132)</f>
        <v>24640.530000000006</v>
      </c>
      <c r="M133" s="86">
        <f>SUM(M130:M132)</f>
        <v>8518.9599999999973</v>
      </c>
      <c r="N133" s="84">
        <f t="shared" si="27"/>
        <v>33159.490000000005</v>
      </c>
      <c r="O133" s="87"/>
      <c r="P133" s="86"/>
      <c r="Q133" s="84"/>
      <c r="R133" s="95">
        <f>SUM(R130:R132)</f>
        <v>1121.33</v>
      </c>
      <c r="S133" s="96">
        <f>SUM(S130:S132)</f>
        <v>364.16999999999996</v>
      </c>
      <c r="T133" s="98">
        <f t="shared" si="28"/>
        <v>1485.5</v>
      </c>
      <c r="U133" s="87">
        <f>SUM(U130:U132)</f>
        <v>632.9</v>
      </c>
      <c r="V133" s="86">
        <f>SUM(V130:V132)</f>
        <v>208.29</v>
      </c>
      <c r="W133" s="84">
        <f t="shared" si="29"/>
        <v>841.18999999999994</v>
      </c>
      <c r="X133" s="87">
        <f>SUM(X130:X132)</f>
        <v>2112.69</v>
      </c>
      <c r="Y133" s="86">
        <f>SUM(Y130:Y132)</f>
        <v>592.05000000000007</v>
      </c>
      <c r="Z133" s="84">
        <f t="shared" si="30"/>
        <v>2704.7400000000002</v>
      </c>
      <c r="AA133" s="171">
        <f t="shared" si="22"/>
        <v>47852.110000000008</v>
      </c>
      <c r="AB133" s="172">
        <f t="shared" si="23"/>
        <v>15878.829999999996</v>
      </c>
      <c r="AC133" s="173">
        <f t="shared" si="31"/>
        <v>63730.94</v>
      </c>
    </row>
    <row r="134" spans="1:29" s="2" customFormat="1" ht="17.100000000000001" customHeight="1" x14ac:dyDescent="0.2">
      <c r="A134" s="74"/>
      <c r="B134" s="75" t="s">
        <v>15</v>
      </c>
      <c r="C134" s="78"/>
      <c r="D134" s="76"/>
      <c r="E134" s="75">
        <f t="shared" ref="E134:E139" si="32">SUM(C134:D134)</f>
        <v>0</v>
      </c>
      <c r="F134" s="77">
        <v>682.12</v>
      </c>
      <c r="G134" s="76">
        <v>34.700000000000003</v>
      </c>
      <c r="H134" s="75">
        <f t="shared" ref="H134:H139" si="33">SUM(F134:G134)</f>
        <v>716.82</v>
      </c>
      <c r="I134" s="92">
        <f>BÖ_EICH_ALT!L134</f>
        <v>128.78</v>
      </c>
      <c r="J134" s="93">
        <f>BÖ_EICH_ALT!M134</f>
        <v>49.129999999999995</v>
      </c>
      <c r="K134" s="94">
        <f>BÖ_EICH_ALT!N134</f>
        <v>177.91</v>
      </c>
      <c r="L134" s="77"/>
      <c r="M134" s="76">
        <v>76.09</v>
      </c>
      <c r="N134" s="75">
        <f t="shared" ref="N134:N139" si="34">SUM(L134:M134)</f>
        <v>76.09</v>
      </c>
      <c r="O134" s="77"/>
      <c r="P134" s="76"/>
      <c r="Q134" s="75"/>
      <c r="R134" s="92">
        <v>356.39</v>
      </c>
      <c r="S134" s="93"/>
      <c r="T134" s="94">
        <f t="shared" ref="T134:T139" si="35">SUM(R134:S134)</f>
        <v>356.39</v>
      </c>
      <c r="U134" s="77"/>
      <c r="V134" s="76">
        <v>67.650000000000006</v>
      </c>
      <c r="W134" s="75">
        <f t="shared" ref="W134:W139" si="36">SUM(U134:V134)</f>
        <v>67.650000000000006</v>
      </c>
      <c r="X134" s="77">
        <v>140.1</v>
      </c>
      <c r="Y134" s="76">
        <v>120.23</v>
      </c>
      <c r="Z134" s="75">
        <f t="shared" ref="Z134:Z139" si="37">SUM(X134:Y134)</f>
        <v>260.33</v>
      </c>
      <c r="AA134" s="174">
        <f t="shared" si="22"/>
        <v>1307.3899999999999</v>
      </c>
      <c r="AB134" s="169">
        <f t="shared" si="23"/>
        <v>347.8</v>
      </c>
      <c r="AC134" s="175">
        <f t="shared" ref="AC134:AC139" si="38">SUM(AA134:AB134)</f>
        <v>1655.1899999999998</v>
      </c>
    </row>
    <row r="135" spans="1:29" s="2" customFormat="1" ht="17.100000000000001" customHeight="1" x14ac:dyDescent="0.2">
      <c r="A135" s="107"/>
      <c r="B135" s="91" t="s">
        <v>17</v>
      </c>
      <c r="C135" s="108"/>
      <c r="D135" s="109"/>
      <c r="E135" s="91">
        <f t="shared" si="32"/>
        <v>0</v>
      </c>
      <c r="F135" s="110"/>
      <c r="G135" s="109"/>
      <c r="H135" s="91">
        <f t="shared" si="33"/>
        <v>0</v>
      </c>
      <c r="I135" s="111">
        <f>BÖ_EICH_ALT!L135</f>
        <v>-103.60000000000001</v>
      </c>
      <c r="J135" s="112">
        <f>BÖ_EICH_ALT!M135</f>
        <v>-16.100000000000001</v>
      </c>
      <c r="K135" s="97">
        <f>BÖ_EICH_ALT!N135</f>
        <v>-119.70000000000002</v>
      </c>
      <c r="L135" s="110"/>
      <c r="M135" s="109">
        <v>-20.55</v>
      </c>
      <c r="N135" s="91">
        <f t="shared" si="34"/>
        <v>-20.55</v>
      </c>
      <c r="O135" s="110"/>
      <c r="P135" s="109"/>
      <c r="Q135" s="91"/>
      <c r="R135" s="111">
        <v>-1.53</v>
      </c>
      <c r="S135" s="112"/>
      <c r="T135" s="97">
        <f t="shared" si="35"/>
        <v>-1.53</v>
      </c>
      <c r="U135" s="110"/>
      <c r="V135" s="109"/>
      <c r="W135" s="91">
        <f t="shared" si="36"/>
        <v>0</v>
      </c>
      <c r="X135" s="110"/>
      <c r="Y135" s="109"/>
      <c r="Z135" s="91">
        <f t="shared" si="37"/>
        <v>0</v>
      </c>
      <c r="AA135" s="176">
        <f t="shared" si="22"/>
        <v>-105.13000000000001</v>
      </c>
      <c r="AB135" s="177">
        <f t="shared" si="23"/>
        <v>-36.650000000000006</v>
      </c>
      <c r="AC135" s="178">
        <f t="shared" si="38"/>
        <v>-141.78000000000003</v>
      </c>
    </row>
    <row r="136" spans="1:29" s="2" customFormat="1" ht="17.100000000000001" customHeight="1" x14ac:dyDescent="0.2">
      <c r="A136" s="316" t="s">
        <v>32</v>
      </c>
      <c r="B136" s="84" t="s">
        <v>12</v>
      </c>
      <c r="C136" s="85">
        <f>SUM(C133:C135)</f>
        <v>3404.8999999999996</v>
      </c>
      <c r="D136" s="86">
        <f>SUM(D133:D135)</f>
        <v>823.2399999999999</v>
      </c>
      <c r="E136" s="84">
        <f t="shared" si="32"/>
        <v>4228.1399999999994</v>
      </c>
      <c r="F136" s="87">
        <f>SUM(F133:F135)</f>
        <v>4829.75</v>
      </c>
      <c r="G136" s="86">
        <f>SUM(G133:G135)</f>
        <v>825.87000000000012</v>
      </c>
      <c r="H136" s="84">
        <f t="shared" si="33"/>
        <v>5655.62</v>
      </c>
      <c r="I136" s="87">
        <f>BÖ_EICH_ALT!L136</f>
        <v>11817.309999999998</v>
      </c>
      <c r="J136" s="86">
        <f>BÖ_EICH_ALT!M136</f>
        <v>4613.9800000000005</v>
      </c>
      <c r="K136" s="84">
        <f>BÖ_EICH_ALT!N136</f>
        <v>16431.289999999997</v>
      </c>
      <c r="L136" s="87">
        <f>SUM(L133:L135)</f>
        <v>24640.530000000006</v>
      </c>
      <c r="M136" s="86">
        <f>SUM(M133:M135)</f>
        <v>8574.4999999999982</v>
      </c>
      <c r="N136" s="84">
        <f t="shared" si="34"/>
        <v>33215.030000000006</v>
      </c>
      <c r="O136" s="87"/>
      <c r="P136" s="86"/>
      <c r="Q136" s="84"/>
      <c r="R136" s="95">
        <f>SUM(R133:R135)</f>
        <v>1476.1899999999998</v>
      </c>
      <c r="S136" s="96">
        <f>SUM(S133:S135)</f>
        <v>364.16999999999996</v>
      </c>
      <c r="T136" s="98">
        <f t="shared" si="35"/>
        <v>1840.3599999999997</v>
      </c>
      <c r="U136" s="87">
        <f>SUM(U133:U135)</f>
        <v>632.9</v>
      </c>
      <c r="V136" s="86">
        <f>SUM(V133:V135)</f>
        <v>275.94</v>
      </c>
      <c r="W136" s="84">
        <f t="shared" si="36"/>
        <v>908.83999999999992</v>
      </c>
      <c r="X136" s="87">
        <f>SUM(X133:X135)</f>
        <v>2252.79</v>
      </c>
      <c r="Y136" s="86">
        <f>SUM(Y133:Y135)</f>
        <v>712.28000000000009</v>
      </c>
      <c r="Z136" s="84">
        <f t="shared" si="37"/>
        <v>2965.07</v>
      </c>
      <c r="AA136" s="171">
        <f t="shared" si="22"/>
        <v>49054.37000000001</v>
      </c>
      <c r="AB136" s="172">
        <f t="shared" si="23"/>
        <v>16189.98</v>
      </c>
      <c r="AC136" s="173">
        <f t="shared" si="38"/>
        <v>65244.350000000006</v>
      </c>
    </row>
    <row r="137" spans="1:29" s="2" customFormat="1" ht="17.100000000000001" customHeight="1" x14ac:dyDescent="0.2">
      <c r="A137" s="74"/>
      <c r="B137" s="75" t="s">
        <v>15</v>
      </c>
      <c r="C137" s="78">
        <v>54.71</v>
      </c>
      <c r="D137" s="76">
        <v>85.56</v>
      </c>
      <c r="E137" s="75">
        <f t="shared" si="32"/>
        <v>140.27000000000001</v>
      </c>
      <c r="F137" s="77">
        <v>501.92</v>
      </c>
      <c r="G137" s="76">
        <v>388.17</v>
      </c>
      <c r="H137" s="75">
        <f t="shared" si="33"/>
        <v>890.09</v>
      </c>
      <c r="I137" s="92">
        <f>BÖ_EICH_ALT!L137</f>
        <v>17.329999999999998</v>
      </c>
      <c r="J137" s="93">
        <f>BÖ_EICH_ALT!M137</f>
        <v>49.06</v>
      </c>
      <c r="K137" s="94">
        <f>BÖ_EICH_ALT!N137</f>
        <v>66.39</v>
      </c>
      <c r="L137" s="77">
        <v>33.22</v>
      </c>
      <c r="M137" s="76"/>
      <c r="N137" s="75">
        <f t="shared" si="34"/>
        <v>33.22</v>
      </c>
      <c r="O137" s="77"/>
      <c r="P137" s="76"/>
      <c r="Q137" s="75"/>
      <c r="R137" s="92">
        <v>14</v>
      </c>
      <c r="S137" s="93"/>
      <c r="T137" s="94">
        <f t="shared" si="35"/>
        <v>14</v>
      </c>
      <c r="U137" s="77"/>
      <c r="V137" s="76">
        <v>50.66</v>
      </c>
      <c r="W137" s="75">
        <f t="shared" si="36"/>
        <v>50.66</v>
      </c>
      <c r="X137" s="77">
        <v>15.05</v>
      </c>
      <c r="Y137" s="76">
        <v>24.7</v>
      </c>
      <c r="Z137" s="75">
        <f t="shared" si="37"/>
        <v>39.75</v>
      </c>
      <c r="AA137" s="174">
        <f t="shared" si="22"/>
        <v>636.23</v>
      </c>
      <c r="AB137" s="169">
        <f t="shared" si="23"/>
        <v>598.15</v>
      </c>
      <c r="AC137" s="175">
        <f t="shared" si="38"/>
        <v>1234.3800000000001</v>
      </c>
    </row>
    <row r="138" spans="1:29" s="2" customFormat="1" ht="17.100000000000001" customHeight="1" x14ac:dyDescent="0.2">
      <c r="A138" s="107"/>
      <c r="B138" s="91" t="s">
        <v>17</v>
      </c>
      <c r="C138" s="108">
        <v>-0.45</v>
      </c>
      <c r="D138" s="109"/>
      <c r="E138" s="91">
        <f t="shared" si="32"/>
        <v>-0.45</v>
      </c>
      <c r="F138" s="110"/>
      <c r="G138" s="109"/>
      <c r="H138" s="91">
        <f t="shared" si="33"/>
        <v>0</v>
      </c>
      <c r="I138" s="111">
        <f>BÖ_EICH_ALT!L138</f>
        <v>-85.7</v>
      </c>
      <c r="J138" s="112">
        <f>BÖ_EICH_ALT!M138</f>
        <v>-44.2</v>
      </c>
      <c r="K138" s="97">
        <f>BÖ_EICH_ALT!N138</f>
        <v>-129.9</v>
      </c>
      <c r="L138" s="110"/>
      <c r="M138" s="109"/>
      <c r="N138" s="91">
        <f t="shared" si="34"/>
        <v>0</v>
      </c>
      <c r="O138" s="110"/>
      <c r="P138" s="109"/>
      <c r="Q138" s="91"/>
      <c r="R138" s="111"/>
      <c r="S138" s="112"/>
      <c r="T138" s="97">
        <f t="shared" si="35"/>
        <v>0</v>
      </c>
      <c r="U138" s="110"/>
      <c r="V138" s="109"/>
      <c r="W138" s="91">
        <f t="shared" si="36"/>
        <v>0</v>
      </c>
      <c r="X138" s="110"/>
      <c r="Y138" s="109"/>
      <c r="Z138" s="91">
        <f t="shared" si="37"/>
        <v>0</v>
      </c>
      <c r="AA138" s="176">
        <f t="shared" si="22"/>
        <v>-86.15</v>
      </c>
      <c r="AB138" s="177">
        <f t="shared" si="23"/>
        <v>-44.2</v>
      </c>
      <c r="AC138" s="178">
        <f t="shared" si="38"/>
        <v>-130.35000000000002</v>
      </c>
    </row>
    <row r="139" spans="1:29" s="2" customFormat="1" ht="17.100000000000001" customHeight="1" x14ac:dyDescent="0.2">
      <c r="A139" s="316" t="s">
        <v>33</v>
      </c>
      <c r="B139" s="84" t="s">
        <v>12</v>
      </c>
      <c r="C139" s="85">
        <f>SUM(C136:C138)</f>
        <v>3459.16</v>
      </c>
      <c r="D139" s="86">
        <f>SUM(D136:D138)</f>
        <v>908.8</v>
      </c>
      <c r="E139" s="84">
        <f t="shared" si="32"/>
        <v>4367.96</v>
      </c>
      <c r="F139" s="87">
        <f>SUM(F136:F138)</f>
        <v>5331.67</v>
      </c>
      <c r="G139" s="86">
        <f>SUM(G136:G138)</f>
        <v>1214.0400000000002</v>
      </c>
      <c r="H139" s="84">
        <f t="shared" si="33"/>
        <v>6545.71</v>
      </c>
      <c r="I139" s="87">
        <f>BÖ_EICH_ALT!L139</f>
        <v>11748.939999999999</v>
      </c>
      <c r="J139" s="86">
        <f>BÖ_EICH_ALT!M139</f>
        <v>4618.84</v>
      </c>
      <c r="K139" s="84">
        <f>BÖ_EICH_ALT!N139</f>
        <v>16367.779999999999</v>
      </c>
      <c r="L139" s="87">
        <f>SUM(L136:L138)</f>
        <v>24673.750000000007</v>
      </c>
      <c r="M139" s="86">
        <f>SUM(M136:M138)</f>
        <v>8574.4999999999982</v>
      </c>
      <c r="N139" s="84">
        <f t="shared" si="34"/>
        <v>33248.250000000007</v>
      </c>
      <c r="O139" s="87"/>
      <c r="P139" s="86"/>
      <c r="Q139" s="84"/>
      <c r="R139" s="95">
        <f>SUM(R136:R138)</f>
        <v>1490.1899999999998</v>
      </c>
      <c r="S139" s="96">
        <f>SUM(S136:S138)</f>
        <v>364.16999999999996</v>
      </c>
      <c r="T139" s="98">
        <f t="shared" si="35"/>
        <v>1854.3599999999997</v>
      </c>
      <c r="U139" s="87">
        <f>SUM(U136:U138)</f>
        <v>632.9</v>
      </c>
      <c r="V139" s="86">
        <f>SUM(V136:V138)</f>
        <v>326.60000000000002</v>
      </c>
      <c r="W139" s="84">
        <f t="shared" si="36"/>
        <v>959.5</v>
      </c>
      <c r="X139" s="87">
        <f>SUM(X136:X138)</f>
        <v>2267.84</v>
      </c>
      <c r="Y139" s="86">
        <f>SUM(Y136:Y138)</f>
        <v>736.98000000000013</v>
      </c>
      <c r="Z139" s="84">
        <f t="shared" si="37"/>
        <v>3004.82</v>
      </c>
      <c r="AA139" s="171">
        <f t="shared" si="22"/>
        <v>49604.450000000012</v>
      </c>
      <c r="AB139" s="172">
        <f t="shared" si="23"/>
        <v>16743.93</v>
      </c>
      <c r="AC139" s="173">
        <f t="shared" si="38"/>
        <v>66348.38</v>
      </c>
    </row>
    <row r="140" spans="1:29" s="2" customFormat="1" ht="17.100000000000001" customHeight="1" x14ac:dyDescent="0.2">
      <c r="A140" s="74"/>
      <c r="B140" s="75" t="s">
        <v>15</v>
      </c>
      <c r="C140" s="78">
        <v>0</v>
      </c>
      <c r="D140" s="76">
        <v>79.44</v>
      </c>
      <c r="E140" s="75">
        <f t="shared" ref="E140:E145" si="39">SUM(C140:D140)</f>
        <v>79.44</v>
      </c>
      <c r="F140" s="77">
        <v>358.92</v>
      </c>
      <c r="G140" s="76">
        <v>354.96</v>
      </c>
      <c r="H140" s="75">
        <f t="shared" ref="H140:H145" si="40">SUM(F140:G140)</f>
        <v>713.88</v>
      </c>
      <c r="I140" s="92">
        <f>BÖ_EICH_ALT!L140</f>
        <v>294.94</v>
      </c>
      <c r="J140" s="93">
        <f>BÖ_EICH_ALT!M140</f>
        <v>73.680000000000007</v>
      </c>
      <c r="K140" s="94">
        <f>BÖ_EICH_ALT!N140</f>
        <v>368.62</v>
      </c>
      <c r="L140" s="77">
        <v>64.22</v>
      </c>
      <c r="M140" s="76">
        <v>145.75</v>
      </c>
      <c r="N140" s="75">
        <f t="shared" ref="N140:N145" si="41">SUM(L140:M140)</f>
        <v>209.97</v>
      </c>
      <c r="O140" s="77"/>
      <c r="P140" s="76"/>
      <c r="Q140" s="75"/>
      <c r="R140" s="92"/>
      <c r="S140" s="93"/>
      <c r="T140" s="94">
        <f t="shared" ref="T140:T145" si="42">SUM(R140:S140)</f>
        <v>0</v>
      </c>
      <c r="U140" s="77"/>
      <c r="V140" s="76">
        <v>11.71</v>
      </c>
      <c r="W140" s="75">
        <f t="shared" ref="W140:W145" si="43">SUM(U140:V140)</f>
        <v>11.71</v>
      </c>
      <c r="X140" s="77">
        <v>0</v>
      </c>
      <c r="Y140" s="76">
        <v>77.8</v>
      </c>
      <c r="Z140" s="75">
        <f t="shared" ref="Z140:Z145" si="44">SUM(X140:Y140)</f>
        <v>77.8</v>
      </c>
      <c r="AA140" s="174">
        <f t="shared" si="22"/>
        <v>718.08</v>
      </c>
      <c r="AB140" s="169">
        <f t="shared" si="23"/>
        <v>743.33999999999992</v>
      </c>
      <c r="AC140" s="175">
        <f t="shared" ref="AC140:AC145" si="45">SUM(AA140:AB140)</f>
        <v>1461.42</v>
      </c>
    </row>
    <row r="141" spans="1:29" s="2" customFormat="1" ht="17.100000000000001" customHeight="1" x14ac:dyDescent="0.2">
      <c r="A141" s="107"/>
      <c r="B141" s="91" t="s">
        <v>17</v>
      </c>
      <c r="C141" s="108"/>
      <c r="D141" s="109">
        <v>-3.02</v>
      </c>
      <c r="E141" s="91">
        <f t="shared" si="39"/>
        <v>-3.02</v>
      </c>
      <c r="F141" s="110"/>
      <c r="G141" s="109"/>
      <c r="H141" s="91">
        <f t="shared" si="40"/>
        <v>0</v>
      </c>
      <c r="I141" s="111">
        <f>BÖ_EICH_ALT!L141</f>
        <v>-261.2</v>
      </c>
      <c r="J141" s="112">
        <f>BÖ_EICH_ALT!M141</f>
        <v>-23.85</v>
      </c>
      <c r="K141" s="97">
        <f>BÖ_EICH_ALT!N141</f>
        <v>-285.05</v>
      </c>
      <c r="L141" s="110">
        <v>-94.35</v>
      </c>
      <c r="M141" s="109">
        <v>-56.65</v>
      </c>
      <c r="N141" s="91">
        <f t="shared" si="41"/>
        <v>-151</v>
      </c>
      <c r="O141" s="110"/>
      <c r="P141" s="109"/>
      <c r="Q141" s="91"/>
      <c r="R141" s="111"/>
      <c r="S141" s="112"/>
      <c r="T141" s="97">
        <f t="shared" si="42"/>
        <v>0</v>
      </c>
      <c r="U141" s="110"/>
      <c r="V141" s="109"/>
      <c r="W141" s="91">
        <f t="shared" si="43"/>
        <v>0</v>
      </c>
      <c r="X141" s="110">
        <v>0</v>
      </c>
      <c r="Y141" s="109"/>
      <c r="Z141" s="91">
        <f t="shared" si="44"/>
        <v>0</v>
      </c>
      <c r="AA141" s="176">
        <f t="shared" si="22"/>
        <v>-355.54999999999995</v>
      </c>
      <c r="AB141" s="177">
        <f t="shared" si="23"/>
        <v>-83.52</v>
      </c>
      <c r="AC141" s="178">
        <f t="shared" si="45"/>
        <v>-439.06999999999994</v>
      </c>
    </row>
    <row r="142" spans="1:29" s="2" customFormat="1" ht="17.100000000000001" customHeight="1" x14ac:dyDescent="0.2">
      <c r="A142" s="316" t="s">
        <v>34</v>
      </c>
      <c r="B142" s="84" t="s">
        <v>12</v>
      </c>
      <c r="C142" s="85">
        <f>SUM(C139:C141)</f>
        <v>3459.16</v>
      </c>
      <c r="D142" s="86">
        <f>SUM(D139:D141)</f>
        <v>985.22</v>
      </c>
      <c r="E142" s="84">
        <f t="shared" si="39"/>
        <v>4444.38</v>
      </c>
      <c r="F142" s="87">
        <f>SUM(F139:F141)</f>
        <v>5690.59</v>
      </c>
      <c r="G142" s="86">
        <f>SUM(G139:G141)</f>
        <v>1569.0000000000002</v>
      </c>
      <c r="H142" s="84">
        <f t="shared" si="40"/>
        <v>7259.59</v>
      </c>
      <c r="I142" s="87">
        <f>BÖ_EICH_ALT!L142</f>
        <v>11782.68</v>
      </c>
      <c r="J142" s="86">
        <f>BÖ_EICH_ALT!M142</f>
        <v>4668.67</v>
      </c>
      <c r="K142" s="84">
        <f>BÖ_EICH_ALT!N142</f>
        <v>16451.349999999999</v>
      </c>
      <c r="L142" s="87">
        <f>SUM(L139:L141)</f>
        <v>24643.62000000001</v>
      </c>
      <c r="M142" s="86">
        <f>SUM(M139:M141)</f>
        <v>8663.5999999999985</v>
      </c>
      <c r="N142" s="84">
        <f t="shared" si="41"/>
        <v>33307.220000000008</v>
      </c>
      <c r="O142" s="87"/>
      <c r="P142" s="86"/>
      <c r="Q142" s="84"/>
      <c r="R142" s="95">
        <f>SUM(R139:R141)</f>
        <v>1490.1899999999998</v>
      </c>
      <c r="S142" s="96">
        <f>SUM(S139:S141)</f>
        <v>364.16999999999996</v>
      </c>
      <c r="T142" s="98">
        <f t="shared" si="42"/>
        <v>1854.3599999999997</v>
      </c>
      <c r="U142" s="87">
        <f>SUM(U139:U141)</f>
        <v>632.9</v>
      </c>
      <c r="V142" s="86">
        <f>SUM(V139:V141)</f>
        <v>338.31</v>
      </c>
      <c r="W142" s="84">
        <f t="shared" si="43"/>
        <v>971.21</v>
      </c>
      <c r="X142" s="87">
        <f>SUM(X139:X141)</f>
        <v>2267.84</v>
      </c>
      <c r="Y142" s="86">
        <f>SUM(Y139:Y141)</f>
        <v>814.78000000000009</v>
      </c>
      <c r="Z142" s="84">
        <f t="shared" si="44"/>
        <v>3082.6200000000003</v>
      </c>
      <c r="AA142" s="171">
        <f t="shared" si="22"/>
        <v>49966.98000000001</v>
      </c>
      <c r="AB142" s="172">
        <f t="shared" si="23"/>
        <v>17403.749999999996</v>
      </c>
      <c r="AC142" s="173">
        <f t="shared" si="45"/>
        <v>67370.73000000001</v>
      </c>
    </row>
    <row r="143" spans="1:29" s="2" customFormat="1" ht="17.100000000000001" customHeight="1" x14ac:dyDescent="0.2">
      <c r="A143" s="74"/>
      <c r="B143" s="75" t="s">
        <v>15</v>
      </c>
      <c r="C143" s="78">
        <v>0</v>
      </c>
      <c r="D143" s="76">
        <v>15.9</v>
      </c>
      <c r="E143" s="75">
        <f t="shared" si="39"/>
        <v>15.9</v>
      </c>
      <c r="F143" s="77">
        <v>480.03</v>
      </c>
      <c r="G143" s="76">
        <v>272.52</v>
      </c>
      <c r="H143" s="75">
        <f t="shared" si="40"/>
        <v>752.55</v>
      </c>
      <c r="I143" s="92">
        <v>160.35</v>
      </c>
      <c r="J143" s="93">
        <f>BÖ_EICH_ALT!M143</f>
        <v>0</v>
      </c>
      <c r="K143" s="75">
        <f t="shared" ref="K143:K148" si="46">SUM(I143:J143)</f>
        <v>160.35</v>
      </c>
      <c r="L143" s="77">
        <v>1838.03</v>
      </c>
      <c r="M143" s="76">
        <v>62.75</v>
      </c>
      <c r="N143" s="75">
        <f t="shared" si="41"/>
        <v>1900.78</v>
      </c>
      <c r="O143" s="77">
        <v>5270.29</v>
      </c>
      <c r="P143" s="76">
        <v>1329.98</v>
      </c>
      <c r="Q143" s="75">
        <f t="shared" ref="Q143:Q148" si="47">SUM(O143:P143)</f>
        <v>6600.27</v>
      </c>
      <c r="R143" s="92"/>
      <c r="S143" s="93"/>
      <c r="T143" s="94">
        <f t="shared" si="42"/>
        <v>0</v>
      </c>
      <c r="U143" s="77"/>
      <c r="V143" s="76">
        <v>21.25</v>
      </c>
      <c r="W143" s="75">
        <f t="shared" si="43"/>
        <v>21.25</v>
      </c>
      <c r="X143" s="77">
        <v>451.53</v>
      </c>
      <c r="Y143" s="76">
        <v>150.37</v>
      </c>
      <c r="Z143" s="75">
        <f t="shared" si="44"/>
        <v>601.9</v>
      </c>
      <c r="AA143" s="174">
        <f t="shared" ref="AA143:AB145" si="48">SUM(C143,F143,I143,L143,O143,R143,U143,X143)</f>
        <v>8200.23</v>
      </c>
      <c r="AB143" s="169">
        <f t="shared" si="48"/>
        <v>1852.77</v>
      </c>
      <c r="AC143" s="175">
        <f t="shared" si="45"/>
        <v>10053</v>
      </c>
    </row>
    <row r="144" spans="1:29" s="2" customFormat="1" ht="17.100000000000001" customHeight="1" x14ac:dyDescent="0.2">
      <c r="A144" s="107"/>
      <c r="B144" s="91" t="s">
        <v>17</v>
      </c>
      <c r="C144" s="108"/>
      <c r="D144" s="109" t="s">
        <v>16</v>
      </c>
      <c r="E144" s="91">
        <f t="shared" si="39"/>
        <v>0</v>
      </c>
      <c r="F144" s="110"/>
      <c r="G144" s="109"/>
      <c r="H144" s="91">
        <f t="shared" si="40"/>
        <v>0</v>
      </c>
      <c r="I144" s="111">
        <v>-138.94999999999999</v>
      </c>
      <c r="J144" s="112">
        <f>BÖ_EICH_ALT!M144</f>
        <v>0</v>
      </c>
      <c r="K144" s="91">
        <f t="shared" si="46"/>
        <v>-138.94999999999999</v>
      </c>
      <c r="L144" s="110" t="s">
        <v>16</v>
      </c>
      <c r="M144" s="109" t="s">
        <v>16</v>
      </c>
      <c r="N144" s="91">
        <f t="shared" si="41"/>
        <v>0</v>
      </c>
      <c r="O144" s="110">
        <v>-39.72</v>
      </c>
      <c r="P144" s="109" t="s">
        <v>16</v>
      </c>
      <c r="Q144" s="91">
        <f t="shared" si="47"/>
        <v>-39.72</v>
      </c>
      <c r="R144" s="111"/>
      <c r="S144" s="112"/>
      <c r="T144" s="97">
        <f t="shared" si="42"/>
        <v>0</v>
      </c>
      <c r="U144" s="110"/>
      <c r="V144" s="109"/>
      <c r="W144" s="91">
        <f t="shared" si="43"/>
        <v>0</v>
      </c>
      <c r="X144" s="110">
        <v>0</v>
      </c>
      <c r="Y144" s="109"/>
      <c r="Z144" s="91">
        <f t="shared" si="44"/>
        <v>0</v>
      </c>
      <c r="AA144" s="174">
        <f t="shared" si="48"/>
        <v>-178.67</v>
      </c>
      <c r="AB144" s="169">
        <f t="shared" si="48"/>
        <v>0</v>
      </c>
      <c r="AC144" s="178">
        <f t="shared" si="45"/>
        <v>-178.67</v>
      </c>
    </row>
    <row r="145" spans="1:29" s="2" customFormat="1" ht="17.100000000000001" customHeight="1" x14ac:dyDescent="0.2">
      <c r="A145" s="316" t="s">
        <v>74</v>
      </c>
      <c r="B145" s="84" t="s">
        <v>12</v>
      </c>
      <c r="C145" s="85">
        <f>SUM(C142:C144)</f>
        <v>3459.16</v>
      </c>
      <c r="D145" s="86">
        <f>SUM(D142:D144)</f>
        <v>1001.12</v>
      </c>
      <c r="E145" s="84">
        <f t="shared" si="39"/>
        <v>4460.28</v>
      </c>
      <c r="F145" s="87">
        <f>SUM(F142:F144)</f>
        <v>6170.62</v>
      </c>
      <c r="G145" s="86">
        <f>SUM(G142:G144)</f>
        <v>1841.5200000000002</v>
      </c>
      <c r="H145" s="84">
        <f t="shared" si="40"/>
        <v>8012.14</v>
      </c>
      <c r="I145" s="87">
        <f>SUM(I142:I144)</f>
        <v>11804.08</v>
      </c>
      <c r="J145" s="86">
        <f>SUM(J142:J144)</f>
        <v>4668.67</v>
      </c>
      <c r="K145" s="84">
        <f t="shared" si="46"/>
        <v>16472.75</v>
      </c>
      <c r="L145" s="87">
        <f>SUM(L142:L144)</f>
        <v>26481.650000000009</v>
      </c>
      <c r="M145" s="86">
        <f>SUM(M142:M144)</f>
        <v>8726.3499999999985</v>
      </c>
      <c r="N145" s="84">
        <f t="shared" si="41"/>
        <v>35208.000000000007</v>
      </c>
      <c r="O145" s="87">
        <f>SUM(O142:O144)</f>
        <v>5230.57</v>
      </c>
      <c r="P145" s="86">
        <f>SUM(P142:P144)</f>
        <v>1329.98</v>
      </c>
      <c r="Q145" s="84">
        <f t="shared" si="47"/>
        <v>6560.5499999999993</v>
      </c>
      <c r="R145" s="95">
        <f>SUM(R142:R144)</f>
        <v>1490.1899999999998</v>
      </c>
      <c r="S145" s="96">
        <f>SUM(S142:S144)</f>
        <v>364.16999999999996</v>
      </c>
      <c r="T145" s="98">
        <f t="shared" si="42"/>
        <v>1854.3599999999997</v>
      </c>
      <c r="U145" s="87">
        <f>SUM(U142:U144)</f>
        <v>632.9</v>
      </c>
      <c r="V145" s="86">
        <f>SUM(V142:V144)</f>
        <v>359.56</v>
      </c>
      <c r="W145" s="84">
        <f t="shared" si="43"/>
        <v>992.46</v>
      </c>
      <c r="X145" s="87">
        <f>SUM(X142:X144)</f>
        <v>2719.37</v>
      </c>
      <c r="Y145" s="86">
        <f>SUM(Y142:Y144)</f>
        <v>965.15000000000009</v>
      </c>
      <c r="Z145" s="84">
        <f t="shared" si="44"/>
        <v>3684.52</v>
      </c>
      <c r="AA145" s="333">
        <f t="shared" si="48"/>
        <v>57988.540000000015</v>
      </c>
      <c r="AB145" s="334">
        <f t="shared" si="48"/>
        <v>19256.52</v>
      </c>
      <c r="AC145" s="173">
        <f t="shared" si="45"/>
        <v>77245.060000000012</v>
      </c>
    </row>
    <row r="146" spans="1:29" s="2" customFormat="1" ht="17.100000000000001" customHeight="1" x14ac:dyDescent="0.2">
      <c r="A146" s="74"/>
      <c r="B146" s="75" t="s">
        <v>15</v>
      </c>
      <c r="C146" s="78">
        <v>0</v>
      </c>
      <c r="D146" s="76">
        <v>38.200000000000003</v>
      </c>
      <c r="E146" s="75">
        <f t="shared" ref="E146:E151" si="49">SUM(C146:D146)</f>
        <v>38.200000000000003</v>
      </c>
      <c r="F146" s="77">
        <v>257.41000000000003</v>
      </c>
      <c r="G146" s="76">
        <v>227.94</v>
      </c>
      <c r="H146" s="75">
        <f t="shared" ref="H146:H151" si="50">SUM(F146:G146)</f>
        <v>485.35</v>
      </c>
      <c r="I146" s="92">
        <v>502</v>
      </c>
      <c r="J146" s="93">
        <v>76.86</v>
      </c>
      <c r="K146" s="75">
        <f t="shared" si="46"/>
        <v>578.86</v>
      </c>
      <c r="L146" s="77">
        <v>140.80000000000001</v>
      </c>
      <c r="M146" s="76">
        <v>22.45</v>
      </c>
      <c r="N146" s="75">
        <f t="shared" ref="N146:N151" si="51">SUM(L146:M146)</f>
        <v>163.25</v>
      </c>
      <c r="O146" s="77">
        <v>1921.04</v>
      </c>
      <c r="P146" s="76">
        <v>504.7</v>
      </c>
      <c r="Q146" s="75">
        <f t="shared" si="47"/>
        <v>2425.7399999999998</v>
      </c>
      <c r="R146" s="92"/>
      <c r="S146" s="93">
        <v>125.64</v>
      </c>
      <c r="T146" s="94">
        <f t="shared" ref="T146:T151" si="52">SUM(R146:S146)</f>
        <v>125.64</v>
      </c>
      <c r="U146" s="77"/>
      <c r="V146" s="76" t="s">
        <v>16</v>
      </c>
      <c r="W146" s="75">
        <f t="shared" ref="W146:W151" si="53">SUM(U146:V146)</f>
        <v>0</v>
      </c>
      <c r="X146" s="77">
        <v>32.75</v>
      </c>
      <c r="Y146" s="76">
        <v>43.1</v>
      </c>
      <c r="Z146" s="75">
        <f t="shared" ref="Z146:Z151" si="54">SUM(X146:Y146)</f>
        <v>75.849999999999994</v>
      </c>
      <c r="AA146" s="174">
        <f t="shared" ref="AA146:AB148" si="55">SUM(C146,F146,I146,L146,O146,R146,U146,X146)</f>
        <v>2854</v>
      </c>
      <c r="AB146" s="169">
        <f t="shared" si="55"/>
        <v>1038.8899999999999</v>
      </c>
      <c r="AC146" s="175">
        <f t="shared" ref="AC146:AC151" si="56">SUM(AA146:AB146)</f>
        <v>3892.89</v>
      </c>
    </row>
    <row r="147" spans="1:29" s="2" customFormat="1" ht="17.100000000000001" customHeight="1" x14ac:dyDescent="0.2">
      <c r="A147" s="107"/>
      <c r="B147" s="91" t="s">
        <v>17</v>
      </c>
      <c r="C147" s="108"/>
      <c r="D147" s="109" t="s">
        <v>16</v>
      </c>
      <c r="E147" s="91">
        <f t="shared" si="49"/>
        <v>0</v>
      </c>
      <c r="F147" s="110"/>
      <c r="G147" s="109">
        <v>-5.55</v>
      </c>
      <c r="H147" s="91">
        <f t="shared" si="50"/>
        <v>-5.55</v>
      </c>
      <c r="I147" s="111">
        <v>-431.65</v>
      </c>
      <c r="J147" s="112">
        <v>-50.35</v>
      </c>
      <c r="K147" s="91">
        <f t="shared" si="46"/>
        <v>-482</v>
      </c>
      <c r="L147" s="110" t="s">
        <v>16</v>
      </c>
      <c r="M147" s="109" t="s">
        <v>16</v>
      </c>
      <c r="N147" s="91">
        <f t="shared" si="51"/>
        <v>0</v>
      </c>
      <c r="O147" s="110">
        <v>-3.4</v>
      </c>
      <c r="P147" s="109">
        <v>-14.55</v>
      </c>
      <c r="Q147" s="91">
        <f t="shared" si="47"/>
        <v>-17.95</v>
      </c>
      <c r="R147" s="111"/>
      <c r="S147" s="112"/>
      <c r="T147" s="97">
        <f t="shared" si="52"/>
        <v>0</v>
      </c>
      <c r="U147" s="110"/>
      <c r="V147" s="109"/>
      <c r="W147" s="91">
        <f t="shared" si="53"/>
        <v>0</v>
      </c>
      <c r="X147" s="110">
        <v>0</v>
      </c>
      <c r="Y147" s="109"/>
      <c r="Z147" s="91">
        <f t="shared" si="54"/>
        <v>0</v>
      </c>
      <c r="AA147" s="174">
        <f t="shared" si="55"/>
        <v>-435.04999999999995</v>
      </c>
      <c r="AB147" s="169">
        <f t="shared" si="55"/>
        <v>-70.45</v>
      </c>
      <c r="AC147" s="178">
        <f t="shared" si="56"/>
        <v>-505.49999999999994</v>
      </c>
    </row>
    <row r="148" spans="1:29" s="2" customFormat="1" ht="17.100000000000001" customHeight="1" x14ac:dyDescent="0.2">
      <c r="A148" s="316" t="s">
        <v>88</v>
      </c>
      <c r="B148" s="84" t="s">
        <v>12</v>
      </c>
      <c r="C148" s="85">
        <f>SUM(C145:C147)</f>
        <v>3459.16</v>
      </c>
      <c r="D148" s="86">
        <f>SUM(D145:D147)</f>
        <v>1039.32</v>
      </c>
      <c r="E148" s="84">
        <f t="shared" si="49"/>
        <v>4498.4799999999996</v>
      </c>
      <c r="F148" s="87">
        <f>SUM(F145:F147)</f>
        <v>6428.03</v>
      </c>
      <c r="G148" s="86">
        <f>SUM(G145:G147)</f>
        <v>2063.91</v>
      </c>
      <c r="H148" s="84">
        <f t="shared" si="50"/>
        <v>8491.9399999999987</v>
      </c>
      <c r="I148" s="87">
        <f>SUM(I145:I147)</f>
        <v>11874.43</v>
      </c>
      <c r="J148" s="86">
        <f>SUM(J145:J147)</f>
        <v>4695.1799999999994</v>
      </c>
      <c r="K148" s="84">
        <f t="shared" si="46"/>
        <v>16569.61</v>
      </c>
      <c r="L148" s="87">
        <f>SUM(L145:L147)</f>
        <v>26622.450000000008</v>
      </c>
      <c r="M148" s="86">
        <f>SUM(M145:M147)</f>
        <v>8748.7999999999993</v>
      </c>
      <c r="N148" s="84">
        <f t="shared" si="51"/>
        <v>35371.250000000007</v>
      </c>
      <c r="O148" s="87">
        <f>SUM(O145:O147)</f>
        <v>7148.21</v>
      </c>
      <c r="P148" s="86">
        <f>SUM(P145:P147)</f>
        <v>1820.13</v>
      </c>
      <c r="Q148" s="84">
        <f t="shared" si="47"/>
        <v>8968.34</v>
      </c>
      <c r="R148" s="95">
        <f>SUM(R145:R147)</f>
        <v>1490.1899999999998</v>
      </c>
      <c r="S148" s="96">
        <f>SUM(S145:S147)</f>
        <v>489.80999999999995</v>
      </c>
      <c r="T148" s="98">
        <f t="shared" si="52"/>
        <v>1979.9999999999998</v>
      </c>
      <c r="U148" s="87">
        <f>SUM(U145:U147)</f>
        <v>632.9</v>
      </c>
      <c r="V148" s="86">
        <f>SUM(V145:V147)</f>
        <v>359.56</v>
      </c>
      <c r="W148" s="84">
        <f t="shared" si="53"/>
        <v>992.46</v>
      </c>
      <c r="X148" s="87">
        <f>SUM(X145:X147)</f>
        <v>2752.12</v>
      </c>
      <c r="Y148" s="86">
        <f>SUM(Y145:Y147)</f>
        <v>1008.2500000000001</v>
      </c>
      <c r="Z148" s="84">
        <f t="shared" si="54"/>
        <v>3760.37</v>
      </c>
      <c r="AA148" s="333">
        <f t="shared" si="55"/>
        <v>60407.490000000013</v>
      </c>
      <c r="AB148" s="334">
        <f t="shared" si="55"/>
        <v>20224.960000000003</v>
      </c>
      <c r="AC148" s="173">
        <f t="shared" si="56"/>
        <v>80632.450000000012</v>
      </c>
    </row>
    <row r="149" spans="1:29" s="2" customFormat="1" ht="17.100000000000001" customHeight="1" x14ac:dyDescent="0.2">
      <c r="A149" s="74"/>
      <c r="B149" s="75" t="s">
        <v>15</v>
      </c>
      <c r="C149" s="78">
        <v>0</v>
      </c>
      <c r="D149" s="76">
        <v>18.399999999999999</v>
      </c>
      <c r="E149" s="75">
        <f t="shared" si="49"/>
        <v>18.399999999999999</v>
      </c>
      <c r="F149" s="77">
        <v>223.03</v>
      </c>
      <c r="G149" s="76">
        <v>151.30000000000001</v>
      </c>
      <c r="H149" s="75">
        <f t="shared" si="50"/>
        <v>374.33000000000004</v>
      </c>
      <c r="I149" s="92">
        <v>324.08</v>
      </c>
      <c r="J149" s="93">
        <v>17.09</v>
      </c>
      <c r="K149" s="75">
        <f t="shared" ref="K149:K154" si="57">SUM(I149:J149)</f>
        <v>341.16999999999996</v>
      </c>
      <c r="L149" s="77">
        <v>98.95</v>
      </c>
      <c r="M149" s="76">
        <v>0</v>
      </c>
      <c r="N149" s="75">
        <f t="shared" si="51"/>
        <v>98.95</v>
      </c>
      <c r="O149" s="77">
        <v>2025.29</v>
      </c>
      <c r="P149" s="76">
        <v>500.95</v>
      </c>
      <c r="Q149" s="75">
        <f t="shared" ref="Q149:Q154" si="58">SUM(O149:P149)</f>
        <v>2526.2399999999998</v>
      </c>
      <c r="R149" s="92"/>
      <c r="S149" s="93">
        <v>0</v>
      </c>
      <c r="T149" s="94">
        <f t="shared" si="52"/>
        <v>0</v>
      </c>
      <c r="U149" s="77">
        <v>29.71</v>
      </c>
      <c r="V149" s="76">
        <v>11.3</v>
      </c>
      <c r="W149" s="75">
        <f t="shared" si="53"/>
        <v>41.010000000000005</v>
      </c>
      <c r="X149" s="77">
        <v>143.4</v>
      </c>
      <c r="Y149" s="76">
        <v>12.66</v>
      </c>
      <c r="Z149" s="75">
        <f t="shared" si="54"/>
        <v>156.06</v>
      </c>
      <c r="AA149" s="174">
        <f t="shared" ref="AA149:AB151" si="59">SUM(C149,F149,I149,L149,O149,R149,U149,X149)</f>
        <v>2844.46</v>
      </c>
      <c r="AB149" s="169">
        <f t="shared" si="59"/>
        <v>711.69999999999993</v>
      </c>
      <c r="AC149" s="175">
        <f t="shared" si="56"/>
        <v>3556.16</v>
      </c>
    </row>
    <row r="150" spans="1:29" s="2" customFormat="1" ht="17.100000000000001" customHeight="1" x14ac:dyDescent="0.2">
      <c r="A150" s="107"/>
      <c r="B150" s="91" t="s">
        <v>17</v>
      </c>
      <c r="C150" s="108"/>
      <c r="D150" s="109">
        <v>-8.61</v>
      </c>
      <c r="E150" s="91">
        <f t="shared" si="49"/>
        <v>-8.61</v>
      </c>
      <c r="F150" s="110">
        <v>-1.98</v>
      </c>
      <c r="G150" s="109">
        <v>0</v>
      </c>
      <c r="H150" s="91">
        <f t="shared" si="50"/>
        <v>-1.98</v>
      </c>
      <c r="I150" s="111">
        <v>0</v>
      </c>
      <c r="J150" s="112">
        <v>0</v>
      </c>
      <c r="K150" s="91">
        <f t="shared" si="57"/>
        <v>0</v>
      </c>
      <c r="L150" s="110" t="s">
        <v>16</v>
      </c>
      <c r="M150" s="109" t="s">
        <v>16</v>
      </c>
      <c r="N150" s="91">
        <f t="shared" si="51"/>
        <v>0</v>
      </c>
      <c r="O150" s="110">
        <v>0</v>
      </c>
      <c r="P150" s="109">
        <v>0</v>
      </c>
      <c r="Q150" s="91">
        <f t="shared" si="58"/>
        <v>0</v>
      </c>
      <c r="R150" s="111"/>
      <c r="S150" s="112"/>
      <c r="T150" s="97">
        <f t="shared" si="52"/>
        <v>0</v>
      </c>
      <c r="U150" s="110"/>
      <c r="V150" s="109"/>
      <c r="W150" s="91">
        <f t="shared" si="53"/>
        <v>0</v>
      </c>
      <c r="X150" s="110">
        <v>0</v>
      </c>
      <c r="Y150" s="109"/>
      <c r="Z150" s="91">
        <f t="shared" si="54"/>
        <v>0</v>
      </c>
      <c r="AA150" s="174">
        <f t="shared" si="59"/>
        <v>-1.98</v>
      </c>
      <c r="AB150" s="169">
        <f t="shared" si="59"/>
        <v>-8.61</v>
      </c>
      <c r="AC150" s="178">
        <f t="shared" si="56"/>
        <v>-10.59</v>
      </c>
    </row>
    <row r="151" spans="1:29" s="2" customFormat="1" ht="17.100000000000001" customHeight="1" x14ac:dyDescent="0.2">
      <c r="A151" s="316" t="s">
        <v>89</v>
      </c>
      <c r="B151" s="84" t="s">
        <v>12</v>
      </c>
      <c r="C151" s="85">
        <f>SUM(C148:C150)</f>
        <v>3459.16</v>
      </c>
      <c r="D151" s="86">
        <f>SUM(D148:D150)</f>
        <v>1049.1100000000001</v>
      </c>
      <c r="E151" s="84">
        <f t="shared" si="49"/>
        <v>4508.2700000000004</v>
      </c>
      <c r="F151" s="87">
        <f>SUM(F148:F150)</f>
        <v>6649.08</v>
      </c>
      <c r="G151" s="86">
        <f>SUM(G148:G150)</f>
        <v>2215.21</v>
      </c>
      <c r="H151" s="84">
        <f t="shared" si="50"/>
        <v>8864.2900000000009</v>
      </c>
      <c r="I151" s="87">
        <f>SUM(I148:I150)</f>
        <v>12198.51</v>
      </c>
      <c r="J151" s="86">
        <f>SUM(J148:J150)</f>
        <v>4712.2699999999995</v>
      </c>
      <c r="K151" s="84">
        <f t="shared" si="57"/>
        <v>16910.78</v>
      </c>
      <c r="L151" s="87">
        <f>SUM(L148:L150)</f>
        <v>26721.400000000009</v>
      </c>
      <c r="M151" s="86">
        <f>SUM(M148:M150)</f>
        <v>8748.7999999999993</v>
      </c>
      <c r="N151" s="84">
        <f t="shared" si="51"/>
        <v>35470.200000000012</v>
      </c>
      <c r="O151" s="87">
        <f>SUM(O148:O150)</f>
        <v>9173.5</v>
      </c>
      <c r="P151" s="86">
        <f>SUM(P148:P150)</f>
        <v>2321.08</v>
      </c>
      <c r="Q151" s="84">
        <f t="shared" si="58"/>
        <v>11494.58</v>
      </c>
      <c r="R151" s="95">
        <f>SUM(R148:R150)</f>
        <v>1490.1899999999998</v>
      </c>
      <c r="S151" s="96">
        <f>SUM(S148:S150)</f>
        <v>489.80999999999995</v>
      </c>
      <c r="T151" s="98">
        <f t="shared" si="52"/>
        <v>1979.9999999999998</v>
      </c>
      <c r="U151" s="87">
        <f>SUM(U148:U150)</f>
        <v>662.61</v>
      </c>
      <c r="V151" s="86">
        <f>SUM(V148:V150)</f>
        <v>370.86</v>
      </c>
      <c r="W151" s="84">
        <f t="shared" si="53"/>
        <v>1033.47</v>
      </c>
      <c r="X151" s="87">
        <f>SUM(X148:X150)</f>
        <v>2895.52</v>
      </c>
      <c r="Y151" s="86">
        <f>SUM(Y148:Y150)</f>
        <v>1020.9100000000001</v>
      </c>
      <c r="Z151" s="84">
        <f t="shared" si="54"/>
        <v>3916.4300000000003</v>
      </c>
      <c r="AA151" s="333">
        <f t="shared" si="59"/>
        <v>63249.970000000008</v>
      </c>
      <c r="AB151" s="334">
        <f t="shared" si="59"/>
        <v>20928.050000000003</v>
      </c>
      <c r="AC151" s="173">
        <f t="shared" si="56"/>
        <v>84178.020000000019</v>
      </c>
    </row>
    <row r="152" spans="1:29" s="2" customFormat="1" ht="17.100000000000001" customHeight="1" x14ac:dyDescent="0.2">
      <c r="A152" s="74"/>
      <c r="B152" s="75" t="s">
        <v>15</v>
      </c>
      <c r="C152" s="78">
        <v>0</v>
      </c>
      <c r="D152" s="76">
        <v>0</v>
      </c>
      <c r="E152" s="75">
        <f t="shared" ref="E152:E157" si="60">SUM(C152:D152)</f>
        <v>0</v>
      </c>
      <c r="F152" s="77">
        <v>2822.92</v>
      </c>
      <c r="G152" s="76">
        <v>632.49</v>
      </c>
      <c r="H152" s="75">
        <f t="shared" ref="H152:H157" si="61">SUM(F152:G152)</f>
        <v>3455.41</v>
      </c>
      <c r="I152" s="92">
        <v>229.67</v>
      </c>
      <c r="J152" s="93">
        <v>13.75</v>
      </c>
      <c r="K152" s="75">
        <f t="shared" si="57"/>
        <v>243.42</v>
      </c>
      <c r="L152" s="77">
        <v>1019.8</v>
      </c>
      <c r="M152" s="76">
        <v>236.6</v>
      </c>
      <c r="N152" s="75">
        <f t="shared" ref="N152:N157" si="62">SUM(L152:M152)</f>
        <v>1256.3999999999999</v>
      </c>
      <c r="O152" s="77">
        <v>403.43</v>
      </c>
      <c r="P152" s="76">
        <v>646.66</v>
      </c>
      <c r="Q152" s="75">
        <f t="shared" si="58"/>
        <v>1050.0899999999999</v>
      </c>
      <c r="R152" s="92"/>
      <c r="S152" s="93">
        <v>0</v>
      </c>
      <c r="T152" s="94">
        <f t="shared" ref="T152:T157" si="63">SUM(R152:S152)</f>
        <v>0</v>
      </c>
      <c r="U152" s="77"/>
      <c r="V152" s="76">
        <v>33.76</v>
      </c>
      <c r="W152" s="75">
        <f t="shared" ref="W152:W157" si="64">SUM(U152:V152)</f>
        <v>33.76</v>
      </c>
      <c r="X152" s="77">
        <v>141.16999999999999</v>
      </c>
      <c r="Y152" s="76">
        <v>125.5</v>
      </c>
      <c r="Z152" s="75">
        <f t="shared" ref="Z152:Z157" si="65">SUM(X152:Y152)</f>
        <v>266.66999999999996</v>
      </c>
      <c r="AA152" s="174">
        <f t="shared" ref="AA152:AB154" si="66">SUM(C152,F152,I152,L152,O152,R152,U152,X152)</f>
        <v>4616.9900000000007</v>
      </c>
      <c r="AB152" s="169">
        <f t="shared" si="66"/>
        <v>1688.76</v>
      </c>
      <c r="AC152" s="175">
        <f t="shared" ref="AC152:AC157" si="67">SUM(AA152:AB152)</f>
        <v>6305.7500000000009</v>
      </c>
    </row>
    <row r="153" spans="1:29" s="2" customFormat="1" ht="17.100000000000001" customHeight="1" x14ac:dyDescent="0.2">
      <c r="A153" s="107"/>
      <c r="B153" s="91" t="s">
        <v>17</v>
      </c>
      <c r="C153" s="108"/>
      <c r="D153" s="109">
        <v>0</v>
      </c>
      <c r="E153" s="91">
        <f t="shared" si="60"/>
        <v>0</v>
      </c>
      <c r="F153" s="110">
        <v>0</v>
      </c>
      <c r="G153" s="109">
        <v>-0.55000000000000004</v>
      </c>
      <c r="H153" s="91">
        <f t="shared" si="61"/>
        <v>-0.55000000000000004</v>
      </c>
      <c r="I153" s="111">
        <v>-259.10000000000002</v>
      </c>
      <c r="J153" s="112">
        <v>-12.6</v>
      </c>
      <c r="K153" s="91">
        <f t="shared" si="57"/>
        <v>-271.70000000000005</v>
      </c>
      <c r="L153" s="110">
        <v>-10</v>
      </c>
      <c r="M153" s="109">
        <v>-5</v>
      </c>
      <c r="N153" s="91">
        <f t="shared" si="62"/>
        <v>-15</v>
      </c>
      <c r="O153" s="110">
        <v>-2006.4</v>
      </c>
      <c r="P153" s="109">
        <v>-470.24</v>
      </c>
      <c r="Q153" s="91">
        <f t="shared" si="58"/>
        <v>-2476.6400000000003</v>
      </c>
      <c r="R153" s="111"/>
      <c r="S153" s="112"/>
      <c r="T153" s="97">
        <f t="shared" si="63"/>
        <v>0</v>
      </c>
      <c r="U153" s="110"/>
      <c r="V153" s="109"/>
      <c r="W153" s="91">
        <f t="shared" si="64"/>
        <v>0</v>
      </c>
      <c r="X153" s="110">
        <v>-1.5</v>
      </c>
      <c r="Y153" s="109"/>
      <c r="Z153" s="91">
        <f t="shared" si="65"/>
        <v>-1.5</v>
      </c>
      <c r="AA153" s="174">
        <f t="shared" si="66"/>
        <v>-2277</v>
      </c>
      <c r="AB153" s="169">
        <f t="shared" si="66"/>
        <v>-488.39</v>
      </c>
      <c r="AC153" s="178">
        <f t="shared" si="67"/>
        <v>-2765.39</v>
      </c>
    </row>
    <row r="154" spans="1:29" s="2" customFormat="1" ht="17.100000000000001" customHeight="1" x14ac:dyDescent="0.2">
      <c r="A154" s="316" t="s">
        <v>91</v>
      </c>
      <c r="B154" s="84" t="s">
        <v>12</v>
      </c>
      <c r="C154" s="85">
        <f>SUM(C151:C153)</f>
        <v>3459.16</v>
      </c>
      <c r="D154" s="86">
        <f>SUM(D151:D153)</f>
        <v>1049.1100000000001</v>
      </c>
      <c r="E154" s="84">
        <f t="shared" si="60"/>
        <v>4508.2700000000004</v>
      </c>
      <c r="F154" s="87">
        <f>SUM(F151:F153)</f>
        <v>9472</v>
      </c>
      <c r="G154" s="86">
        <f>SUM(G151:G153)</f>
        <v>2847.1499999999996</v>
      </c>
      <c r="H154" s="84">
        <f t="shared" si="61"/>
        <v>12319.15</v>
      </c>
      <c r="I154" s="87">
        <f>SUM(I151:I153)</f>
        <v>12169.08</v>
      </c>
      <c r="J154" s="86">
        <f>SUM(J151:J153)</f>
        <v>4713.4199999999992</v>
      </c>
      <c r="K154" s="84">
        <f t="shared" si="57"/>
        <v>16882.5</v>
      </c>
      <c r="L154" s="87">
        <f>SUM(L151:L153)</f>
        <v>27731.200000000008</v>
      </c>
      <c r="M154" s="86">
        <f>SUM(M151:M153)</f>
        <v>8980.4</v>
      </c>
      <c r="N154" s="84">
        <f t="shared" si="62"/>
        <v>36711.600000000006</v>
      </c>
      <c r="O154" s="87">
        <f>SUM(O151:O153)</f>
        <v>7570.5300000000007</v>
      </c>
      <c r="P154" s="86">
        <f>SUM(P151:P153)</f>
        <v>2497.5</v>
      </c>
      <c r="Q154" s="84">
        <f t="shared" si="58"/>
        <v>10068.030000000001</v>
      </c>
      <c r="R154" s="95">
        <f>SUM(R151:R153)</f>
        <v>1490.1899999999998</v>
      </c>
      <c r="S154" s="96">
        <f>SUM(S151:S153)</f>
        <v>489.80999999999995</v>
      </c>
      <c r="T154" s="98">
        <f t="shared" si="63"/>
        <v>1979.9999999999998</v>
      </c>
      <c r="U154" s="87">
        <f>SUM(U151:U153)</f>
        <v>662.61</v>
      </c>
      <c r="V154" s="86">
        <f>SUM(V151:V153)</f>
        <v>404.62</v>
      </c>
      <c r="W154" s="84">
        <f t="shared" si="64"/>
        <v>1067.23</v>
      </c>
      <c r="X154" s="87">
        <f>SUM(X151:X153)</f>
        <v>3035.19</v>
      </c>
      <c r="Y154" s="86">
        <f>SUM(Y151:Y153)</f>
        <v>1146.4100000000001</v>
      </c>
      <c r="Z154" s="84">
        <f t="shared" si="65"/>
        <v>4181.6000000000004</v>
      </c>
      <c r="AA154" s="333">
        <f t="shared" si="66"/>
        <v>65589.960000000006</v>
      </c>
      <c r="AB154" s="334">
        <f t="shared" si="66"/>
        <v>22128.42</v>
      </c>
      <c r="AC154" s="173">
        <f t="shared" si="67"/>
        <v>87718.38</v>
      </c>
    </row>
    <row r="155" spans="1:29" s="2" customFormat="1" ht="17.100000000000001" customHeight="1" x14ac:dyDescent="0.2">
      <c r="A155" s="74"/>
      <c r="B155" s="75" t="s">
        <v>15</v>
      </c>
      <c r="C155" s="78">
        <v>0</v>
      </c>
      <c r="D155" s="76">
        <v>0</v>
      </c>
      <c r="E155" s="75">
        <f t="shared" si="60"/>
        <v>0</v>
      </c>
      <c r="F155" s="77">
        <v>1060.48</v>
      </c>
      <c r="G155" s="76">
        <v>152.58000000000001</v>
      </c>
      <c r="H155" s="75">
        <f t="shared" si="61"/>
        <v>1213.06</v>
      </c>
      <c r="I155" s="92" t="s">
        <v>16</v>
      </c>
      <c r="J155" s="93">
        <v>18.25</v>
      </c>
      <c r="K155" s="75">
        <f t="shared" ref="K155:K157" si="68">SUM(I155:J155)</f>
        <v>18.25</v>
      </c>
      <c r="L155" s="77">
        <v>374.87</v>
      </c>
      <c r="M155" s="76">
        <v>194</v>
      </c>
      <c r="N155" s="75">
        <f t="shared" si="62"/>
        <v>568.87</v>
      </c>
      <c r="O155" s="77">
        <v>481.99</v>
      </c>
      <c r="P155" s="76">
        <v>80.87</v>
      </c>
      <c r="Q155" s="75">
        <f t="shared" ref="Q155:Q157" si="69">SUM(O155:P155)</f>
        <v>562.86</v>
      </c>
      <c r="R155" s="92"/>
      <c r="S155" s="93">
        <v>13.75</v>
      </c>
      <c r="T155" s="94">
        <f t="shared" si="63"/>
        <v>13.75</v>
      </c>
      <c r="U155" s="77"/>
      <c r="V155" s="76">
        <v>39.89</v>
      </c>
      <c r="W155" s="75">
        <f t="shared" si="64"/>
        <v>39.89</v>
      </c>
      <c r="X155" s="77">
        <v>137.77000000000001</v>
      </c>
      <c r="Y155" s="76">
        <v>89.77</v>
      </c>
      <c r="Z155" s="75">
        <f t="shared" si="65"/>
        <v>227.54000000000002</v>
      </c>
      <c r="AA155" s="174">
        <f t="shared" ref="AA155:AA157" si="70">SUM(C155,F155,I155,L155,O155,R155,U155,X155)</f>
        <v>2055.11</v>
      </c>
      <c r="AB155" s="169">
        <f t="shared" ref="AB155:AB157" si="71">SUM(D155,G155,J155,M155,P155,S155,V155,Y155)</f>
        <v>589.11</v>
      </c>
      <c r="AC155" s="175">
        <f t="shared" si="67"/>
        <v>2644.2200000000003</v>
      </c>
    </row>
    <row r="156" spans="1:29" s="2" customFormat="1" ht="17.100000000000001" customHeight="1" x14ac:dyDescent="0.2">
      <c r="A156" s="107"/>
      <c r="B156" s="91" t="s">
        <v>17</v>
      </c>
      <c r="C156" s="108"/>
      <c r="D156" s="109">
        <v>0</v>
      </c>
      <c r="E156" s="91">
        <f t="shared" si="60"/>
        <v>0</v>
      </c>
      <c r="F156" s="110">
        <v>-7.53</v>
      </c>
      <c r="G156" s="109">
        <v>-170.45</v>
      </c>
      <c r="H156" s="91">
        <f t="shared" si="61"/>
        <v>-177.98</v>
      </c>
      <c r="I156" s="111" t="s">
        <v>16</v>
      </c>
      <c r="J156" s="112" t="s">
        <v>16</v>
      </c>
      <c r="K156" s="91">
        <f t="shared" si="68"/>
        <v>0</v>
      </c>
      <c r="L156" s="110">
        <v>-3.98</v>
      </c>
      <c r="M156" s="109">
        <v>0</v>
      </c>
      <c r="N156" s="91">
        <f t="shared" si="62"/>
        <v>-3.98</v>
      </c>
      <c r="O156" s="110" t="s">
        <v>16</v>
      </c>
      <c r="P156" s="109" t="s">
        <v>16</v>
      </c>
      <c r="Q156" s="91">
        <f t="shared" si="69"/>
        <v>0</v>
      </c>
      <c r="R156" s="111"/>
      <c r="S156" s="112"/>
      <c r="T156" s="97">
        <f t="shared" si="63"/>
        <v>0</v>
      </c>
      <c r="U156" s="110"/>
      <c r="V156" s="109">
        <v>-2.02</v>
      </c>
      <c r="W156" s="91">
        <f t="shared" si="64"/>
        <v>-2.02</v>
      </c>
      <c r="X156" s="110">
        <v>0</v>
      </c>
      <c r="Y156" s="109">
        <v>-20</v>
      </c>
      <c r="Z156" s="91">
        <f t="shared" si="65"/>
        <v>-20</v>
      </c>
      <c r="AA156" s="174">
        <f t="shared" si="70"/>
        <v>-11.51</v>
      </c>
      <c r="AB156" s="169">
        <f t="shared" si="71"/>
        <v>-192.47</v>
      </c>
      <c r="AC156" s="178">
        <f t="shared" si="67"/>
        <v>-203.98</v>
      </c>
    </row>
    <row r="157" spans="1:29" s="2" customFormat="1" ht="17.100000000000001" customHeight="1" x14ac:dyDescent="0.2">
      <c r="A157" s="316" t="s">
        <v>93</v>
      </c>
      <c r="B157" s="84" t="s">
        <v>12</v>
      </c>
      <c r="C157" s="85">
        <f>SUM(C154:C156)</f>
        <v>3459.16</v>
      </c>
      <c r="D157" s="86">
        <f>SUM(D154:D156)</f>
        <v>1049.1100000000001</v>
      </c>
      <c r="E157" s="84">
        <f t="shared" si="60"/>
        <v>4508.2700000000004</v>
      </c>
      <c r="F157" s="87">
        <f>SUM(F154:F156)</f>
        <v>10524.949999999999</v>
      </c>
      <c r="G157" s="86">
        <f>SUM(G154:G156)</f>
        <v>2829.2799999999997</v>
      </c>
      <c r="H157" s="84">
        <f t="shared" si="61"/>
        <v>13354.23</v>
      </c>
      <c r="I157" s="87">
        <f>SUM(I154:I156)</f>
        <v>12169.08</v>
      </c>
      <c r="J157" s="86">
        <f>SUM(J154:J156)</f>
        <v>4731.6699999999992</v>
      </c>
      <c r="K157" s="84">
        <f t="shared" si="68"/>
        <v>16900.75</v>
      </c>
      <c r="L157" s="87">
        <f>SUM(L154:L156)</f>
        <v>28102.090000000007</v>
      </c>
      <c r="M157" s="86">
        <f>SUM(M154:M156)</f>
        <v>9174.4</v>
      </c>
      <c r="N157" s="84">
        <f t="shared" si="62"/>
        <v>37276.490000000005</v>
      </c>
      <c r="O157" s="87">
        <f>SUM(O154:O156)</f>
        <v>8052.52</v>
      </c>
      <c r="P157" s="86">
        <f>SUM(P154:P156)</f>
        <v>2578.37</v>
      </c>
      <c r="Q157" s="84">
        <f t="shared" si="69"/>
        <v>10630.89</v>
      </c>
      <c r="R157" s="95">
        <f>SUM(R154:R156)</f>
        <v>1490.1899999999998</v>
      </c>
      <c r="S157" s="96">
        <f>SUM(S154:S156)</f>
        <v>503.55999999999995</v>
      </c>
      <c r="T157" s="98">
        <f t="shared" si="63"/>
        <v>1993.7499999999998</v>
      </c>
      <c r="U157" s="87">
        <f>SUM(U154:U156)</f>
        <v>662.61</v>
      </c>
      <c r="V157" s="86">
        <f>SUM(V154:V156)</f>
        <v>442.49</v>
      </c>
      <c r="W157" s="84">
        <f t="shared" si="64"/>
        <v>1105.0999999999999</v>
      </c>
      <c r="X157" s="87">
        <f>SUM(X154:X156)</f>
        <v>3172.96</v>
      </c>
      <c r="Y157" s="86">
        <f>SUM(Y154:Y156)</f>
        <v>1216.18</v>
      </c>
      <c r="Z157" s="84">
        <f t="shared" si="65"/>
        <v>4389.1400000000003</v>
      </c>
      <c r="AA157" s="333">
        <f t="shared" si="70"/>
        <v>67633.560000000012</v>
      </c>
      <c r="AB157" s="334">
        <f t="shared" si="71"/>
        <v>22525.06</v>
      </c>
      <c r="AC157" s="173">
        <f t="shared" si="67"/>
        <v>90158.62000000001</v>
      </c>
    </row>
    <row r="158" spans="1:29" s="2" customFormat="1" ht="17.100000000000001" customHeight="1" x14ac:dyDescent="0.2">
      <c r="A158" s="74"/>
      <c r="B158" s="75" t="s">
        <v>15</v>
      </c>
      <c r="C158" s="78">
        <v>30.73</v>
      </c>
      <c r="D158" s="76">
        <v>16.27</v>
      </c>
      <c r="E158" s="75">
        <f t="shared" ref="E158:E160" si="72">SUM(C158:D158)</f>
        <v>47</v>
      </c>
      <c r="F158" s="77">
        <v>571.74</v>
      </c>
      <c r="G158" s="76">
        <v>428.74</v>
      </c>
      <c r="H158" s="75">
        <f t="shared" ref="H158:H160" si="73">SUM(F158:G158)</f>
        <v>1000.48</v>
      </c>
      <c r="I158" s="92">
        <v>411.11</v>
      </c>
      <c r="J158" s="93">
        <v>47</v>
      </c>
      <c r="K158" s="75">
        <f t="shared" ref="K158:K160" si="74">SUM(I158:J158)</f>
        <v>458.11</v>
      </c>
      <c r="L158" s="77">
        <v>84.97</v>
      </c>
      <c r="M158" s="76">
        <v>172.73</v>
      </c>
      <c r="N158" s="75">
        <f t="shared" ref="N158:N160" si="75">SUM(L158:M158)</f>
        <v>257.7</v>
      </c>
      <c r="O158" s="77">
        <v>201.76</v>
      </c>
      <c r="P158" s="76">
        <v>16.190000000000001</v>
      </c>
      <c r="Q158" s="75">
        <f t="shared" ref="Q158:Q160" si="76">SUM(O158:P158)</f>
        <v>217.95</v>
      </c>
      <c r="R158" s="92"/>
      <c r="S158" s="93">
        <v>138.6</v>
      </c>
      <c r="T158" s="94">
        <f t="shared" ref="T158:T160" si="77">SUM(R158:S158)</f>
        <v>138.6</v>
      </c>
      <c r="U158" s="77"/>
      <c r="V158" s="76">
        <v>0</v>
      </c>
      <c r="W158" s="75">
        <v>0</v>
      </c>
      <c r="X158" s="77">
        <v>1064.31</v>
      </c>
      <c r="Y158" s="76">
        <v>131.31</v>
      </c>
      <c r="Z158" s="75">
        <f t="shared" ref="Z158:Z160" si="78">SUM(X158:Y158)</f>
        <v>1195.6199999999999</v>
      </c>
      <c r="AA158" s="174">
        <f t="shared" ref="AA158:AA160" si="79">SUM(C158,F158,I158,L158,O158,R158,U158,X158)</f>
        <v>2364.62</v>
      </c>
      <c r="AB158" s="169">
        <f t="shared" ref="AB158:AB160" si="80">SUM(D158,G158,J158,M158,P158,S158,V158,Y158)</f>
        <v>950.84000000000015</v>
      </c>
      <c r="AC158" s="175">
        <f t="shared" ref="AC158:AC160" si="81">SUM(AA158:AB158)</f>
        <v>3315.46</v>
      </c>
    </row>
    <row r="159" spans="1:29" s="2" customFormat="1" ht="17.100000000000001" customHeight="1" x14ac:dyDescent="0.2">
      <c r="A159" s="107"/>
      <c r="B159" s="91" t="s">
        <v>17</v>
      </c>
      <c r="C159" s="108"/>
      <c r="D159" s="109">
        <v>0</v>
      </c>
      <c r="E159" s="91">
        <f t="shared" si="72"/>
        <v>0</v>
      </c>
      <c r="F159" s="110">
        <v>0</v>
      </c>
      <c r="G159" s="109">
        <v>0</v>
      </c>
      <c r="H159" s="91">
        <f t="shared" si="73"/>
        <v>0</v>
      </c>
      <c r="I159" s="111">
        <v>-367.4</v>
      </c>
      <c r="J159" s="112">
        <v>-15.45</v>
      </c>
      <c r="K159" s="91">
        <f t="shared" si="74"/>
        <v>-382.84999999999997</v>
      </c>
      <c r="L159" s="110">
        <v>-0.15</v>
      </c>
      <c r="M159" s="109">
        <v>-21.5</v>
      </c>
      <c r="N159" s="91">
        <f t="shared" si="75"/>
        <v>-21.65</v>
      </c>
      <c r="O159" s="110">
        <v>-14.96</v>
      </c>
      <c r="P159" s="109">
        <v>-8.0399999999999991</v>
      </c>
      <c r="Q159" s="91">
        <f t="shared" si="76"/>
        <v>-23</v>
      </c>
      <c r="R159" s="111"/>
      <c r="S159" s="112"/>
      <c r="T159" s="97">
        <f t="shared" si="77"/>
        <v>0</v>
      </c>
      <c r="U159" s="110"/>
      <c r="V159" s="109">
        <v>0</v>
      </c>
      <c r="W159" s="91">
        <v>0</v>
      </c>
      <c r="X159" s="110">
        <v>0</v>
      </c>
      <c r="Y159" s="109">
        <v>0</v>
      </c>
      <c r="Z159" s="91">
        <f t="shared" si="78"/>
        <v>0</v>
      </c>
      <c r="AA159" s="174">
        <f t="shared" si="79"/>
        <v>-382.50999999999993</v>
      </c>
      <c r="AB159" s="169">
        <f t="shared" si="80"/>
        <v>-44.99</v>
      </c>
      <c r="AC159" s="178">
        <f t="shared" si="81"/>
        <v>-427.49999999999994</v>
      </c>
    </row>
    <row r="160" spans="1:29" s="2" customFormat="1" ht="17.100000000000001" customHeight="1" x14ac:dyDescent="0.2">
      <c r="A160" s="316" t="s">
        <v>97</v>
      </c>
      <c r="B160" s="84" t="s">
        <v>12</v>
      </c>
      <c r="C160" s="85">
        <f>SUM(C157:C159)</f>
        <v>3489.89</v>
      </c>
      <c r="D160" s="86">
        <f>SUM(D157:D159)</f>
        <v>1065.3800000000001</v>
      </c>
      <c r="E160" s="84">
        <f t="shared" si="72"/>
        <v>4555.2700000000004</v>
      </c>
      <c r="F160" s="87">
        <f>SUM(F157:F159)</f>
        <v>11096.689999999999</v>
      </c>
      <c r="G160" s="86">
        <f>SUM(G157:G159)</f>
        <v>3258.0199999999995</v>
      </c>
      <c r="H160" s="84">
        <f t="shared" si="73"/>
        <v>14354.71</v>
      </c>
      <c r="I160" s="87">
        <f>SUM(I157:I159)</f>
        <v>12212.79</v>
      </c>
      <c r="J160" s="86">
        <f>SUM(J157:J159)</f>
        <v>4763.2199999999993</v>
      </c>
      <c r="K160" s="84">
        <f t="shared" si="74"/>
        <v>16976.010000000002</v>
      </c>
      <c r="L160" s="87">
        <f>SUM(L157:L159)</f>
        <v>28186.910000000007</v>
      </c>
      <c r="M160" s="86">
        <f>SUM(M157:M159)</f>
        <v>9325.6299999999992</v>
      </c>
      <c r="N160" s="84">
        <f t="shared" si="75"/>
        <v>37512.540000000008</v>
      </c>
      <c r="O160" s="87">
        <f>SUM(O157:O159)</f>
        <v>8239.3200000000015</v>
      </c>
      <c r="P160" s="86">
        <f>SUM(P157:P159)</f>
        <v>2586.52</v>
      </c>
      <c r="Q160" s="84">
        <f t="shared" si="76"/>
        <v>10825.840000000002</v>
      </c>
      <c r="R160" s="95">
        <f>SUM(R157:R159)</f>
        <v>1490.1899999999998</v>
      </c>
      <c r="S160" s="96">
        <f>SUM(S157:S159)</f>
        <v>642.16</v>
      </c>
      <c r="T160" s="98">
        <f t="shared" si="77"/>
        <v>2132.35</v>
      </c>
      <c r="U160" s="87">
        <f>SUM(U157:U159)</f>
        <v>662.61</v>
      </c>
      <c r="V160" s="86">
        <f>SUM(V157:V159)</f>
        <v>442.49</v>
      </c>
      <c r="W160" s="84">
        <f t="shared" ref="W160" si="82">SUM(U160:V160)</f>
        <v>1105.0999999999999</v>
      </c>
      <c r="X160" s="87">
        <f>SUM(X157:X159)</f>
        <v>4237.2700000000004</v>
      </c>
      <c r="Y160" s="86">
        <f>SUM(Y157:Y159)</f>
        <v>1347.49</v>
      </c>
      <c r="Z160" s="84">
        <f t="shared" si="78"/>
        <v>5584.76</v>
      </c>
      <c r="AA160" s="333">
        <f t="shared" si="79"/>
        <v>69615.670000000013</v>
      </c>
      <c r="AB160" s="334">
        <f t="shared" si="80"/>
        <v>23430.910000000003</v>
      </c>
      <c r="AC160" s="173">
        <f t="shared" si="81"/>
        <v>93046.580000000016</v>
      </c>
    </row>
    <row r="161" spans="1:29" s="2" customFormat="1" ht="17.100000000000001" customHeight="1" x14ac:dyDescent="0.2">
      <c r="A161" s="74"/>
      <c r="B161" s="75" t="s">
        <v>15</v>
      </c>
      <c r="C161" s="78">
        <v>0</v>
      </c>
      <c r="D161" s="76">
        <v>0</v>
      </c>
      <c r="E161" s="75">
        <v>0</v>
      </c>
      <c r="F161" s="77">
        <v>778.61</v>
      </c>
      <c r="G161" s="76">
        <v>172.37</v>
      </c>
      <c r="H161" s="75">
        <f t="shared" ref="H161:H163" si="83">SUM(F161:G161)</f>
        <v>950.98</v>
      </c>
      <c r="I161" s="92">
        <v>141.18</v>
      </c>
      <c r="J161" s="93">
        <v>109.44</v>
      </c>
      <c r="K161" s="75">
        <f t="shared" ref="K161:K163" si="84">SUM(I161:J161)</f>
        <v>250.62</v>
      </c>
      <c r="L161" s="77">
        <v>327.71</v>
      </c>
      <c r="M161" s="76">
        <v>425.16</v>
      </c>
      <c r="N161" s="75">
        <f t="shared" ref="N161:N163" si="85">SUM(L161:M161)</f>
        <v>752.87</v>
      </c>
      <c r="O161" s="77">
        <v>30.6</v>
      </c>
      <c r="P161" s="76">
        <v>127.55</v>
      </c>
      <c r="Q161" s="75">
        <f t="shared" ref="Q161:Q163" si="86">SUM(O161:P161)</f>
        <v>158.15</v>
      </c>
      <c r="R161" s="92"/>
      <c r="S161" s="93">
        <v>36.799999999999997</v>
      </c>
      <c r="T161" s="94">
        <f t="shared" ref="T161:T163" si="87">SUM(R161:S161)</f>
        <v>36.799999999999997</v>
      </c>
      <c r="U161" s="77"/>
      <c r="V161" s="76">
        <v>0</v>
      </c>
      <c r="W161" s="75">
        <v>0</v>
      </c>
      <c r="X161" s="77">
        <v>324.16000000000003</v>
      </c>
      <c r="Y161" s="76">
        <v>77.239999999999995</v>
      </c>
      <c r="Z161" s="75">
        <f t="shared" ref="Z161:Z163" si="88">SUM(X161:Y161)</f>
        <v>401.40000000000003</v>
      </c>
      <c r="AA161" s="174">
        <f t="shared" ref="AA161:AA163" si="89">SUM(C161,F161,I161,L161,O161,R161,U161,X161)</f>
        <v>1602.26</v>
      </c>
      <c r="AB161" s="169">
        <f t="shared" ref="AB161:AB163" si="90">SUM(D161,G161,J161,M161,P161,S161,V161,Y161)</f>
        <v>948.56</v>
      </c>
      <c r="AC161" s="175">
        <f t="shared" ref="AC161:AC163" si="91">SUM(AA161:AB161)</f>
        <v>2550.8199999999997</v>
      </c>
    </row>
    <row r="162" spans="1:29" s="2" customFormat="1" ht="17.100000000000001" customHeight="1" x14ac:dyDescent="0.2">
      <c r="A162" s="107"/>
      <c r="B162" s="91" t="s">
        <v>17</v>
      </c>
      <c r="C162" s="108"/>
      <c r="D162" s="109">
        <v>0</v>
      </c>
      <c r="E162" s="91">
        <f t="shared" ref="E162:E163" si="92">SUM(C162:D162)</f>
        <v>0</v>
      </c>
      <c r="F162" s="110">
        <v>0</v>
      </c>
      <c r="G162" s="109">
        <v>-1.08</v>
      </c>
      <c r="H162" s="91">
        <f t="shared" si="83"/>
        <v>-1.08</v>
      </c>
      <c r="I162" s="111">
        <v>0</v>
      </c>
      <c r="J162" s="112">
        <v>0</v>
      </c>
      <c r="K162" s="91">
        <f t="shared" si="84"/>
        <v>0</v>
      </c>
      <c r="L162" s="110">
        <v>-12.7</v>
      </c>
      <c r="M162" s="109">
        <v>-16.57</v>
      </c>
      <c r="N162" s="91">
        <f t="shared" si="85"/>
        <v>-29.27</v>
      </c>
      <c r="O162" s="110">
        <v>0</v>
      </c>
      <c r="P162" s="109">
        <v>0</v>
      </c>
      <c r="Q162" s="91">
        <f t="shared" si="86"/>
        <v>0</v>
      </c>
      <c r="R162" s="111"/>
      <c r="S162" s="112"/>
      <c r="T162" s="97">
        <f t="shared" si="87"/>
        <v>0</v>
      </c>
      <c r="U162" s="110"/>
      <c r="V162" s="109">
        <v>0</v>
      </c>
      <c r="W162" s="91">
        <v>0</v>
      </c>
      <c r="X162" s="110">
        <v>0</v>
      </c>
      <c r="Y162" s="109">
        <v>-5.19</v>
      </c>
      <c r="Z162" s="91">
        <f t="shared" si="88"/>
        <v>-5.19</v>
      </c>
      <c r="AA162" s="174">
        <f t="shared" si="89"/>
        <v>-12.7</v>
      </c>
      <c r="AB162" s="169">
        <f t="shared" si="90"/>
        <v>-22.84</v>
      </c>
      <c r="AC162" s="178">
        <f t="shared" si="91"/>
        <v>-35.54</v>
      </c>
    </row>
    <row r="163" spans="1:29" s="2" customFormat="1" ht="17.100000000000001" customHeight="1" x14ac:dyDescent="0.2">
      <c r="A163" s="316" t="s">
        <v>103</v>
      </c>
      <c r="B163" s="84" t="s">
        <v>12</v>
      </c>
      <c r="C163" s="85">
        <f>SUM(C160:C162)</f>
        <v>3489.89</v>
      </c>
      <c r="D163" s="86">
        <f>SUM(D160:D162)</f>
        <v>1065.3800000000001</v>
      </c>
      <c r="E163" s="84">
        <f t="shared" si="92"/>
        <v>4555.2700000000004</v>
      </c>
      <c r="F163" s="87">
        <f>SUM(F160:F162)</f>
        <v>11875.3</v>
      </c>
      <c r="G163" s="86">
        <f>SUM(G160:G162)</f>
        <v>3429.3099999999995</v>
      </c>
      <c r="H163" s="84">
        <f t="shared" si="83"/>
        <v>15304.609999999999</v>
      </c>
      <c r="I163" s="87">
        <f>SUM(I160:I162)</f>
        <v>12353.970000000001</v>
      </c>
      <c r="J163" s="86">
        <f>SUM(J160:J162)</f>
        <v>4872.6599999999989</v>
      </c>
      <c r="K163" s="84">
        <f t="shared" si="84"/>
        <v>17226.63</v>
      </c>
      <c r="L163" s="87">
        <f>SUM(L160:L162)</f>
        <v>28501.920000000006</v>
      </c>
      <c r="M163" s="86">
        <f>SUM(M160:M162)</f>
        <v>9734.2199999999993</v>
      </c>
      <c r="N163" s="84">
        <f t="shared" si="85"/>
        <v>38236.140000000007</v>
      </c>
      <c r="O163" s="87">
        <f>SUM(O160:O162)</f>
        <v>8269.9200000000019</v>
      </c>
      <c r="P163" s="86">
        <f>SUM(P160:P162)</f>
        <v>2714.07</v>
      </c>
      <c r="Q163" s="84">
        <f t="shared" si="86"/>
        <v>10983.990000000002</v>
      </c>
      <c r="R163" s="95">
        <f>SUM(R160:R162)</f>
        <v>1490.1899999999998</v>
      </c>
      <c r="S163" s="96">
        <f>SUM(S160:S162)</f>
        <v>678.95999999999992</v>
      </c>
      <c r="T163" s="98">
        <f t="shared" si="87"/>
        <v>2169.1499999999996</v>
      </c>
      <c r="U163" s="95">
        <f>SUM(U160:U162)</f>
        <v>662.61</v>
      </c>
      <c r="V163" s="96">
        <f>SUM(V160:V162)</f>
        <v>442.49</v>
      </c>
      <c r="W163" s="84">
        <f t="shared" ref="W163" si="93">SUM(U163:V163)</f>
        <v>1105.0999999999999</v>
      </c>
      <c r="X163" s="87">
        <f>SUM(X160:X162)</f>
        <v>4561.43</v>
      </c>
      <c r="Y163" s="86">
        <f>SUM(Y160:Y162)</f>
        <v>1419.54</v>
      </c>
      <c r="Z163" s="84">
        <f t="shared" si="88"/>
        <v>5980.97</v>
      </c>
      <c r="AA163" s="333">
        <f t="shared" si="89"/>
        <v>71205.23000000001</v>
      </c>
      <c r="AB163" s="334">
        <f t="shared" si="90"/>
        <v>24356.63</v>
      </c>
      <c r="AC163" s="173">
        <f t="shared" si="91"/>
        <v>95561.860000000015</v>
      </c>
    </row>
    <row r="164" spans="1:29" s="2" customFormat="1" ht="17.100000000000001" customHeight="1" x14ac:dyDescent="0.2">
      <c r="A164" s="74"/>
      <c r="B164" s="75" t="s">
        <v>15</v>
      </c>
      <c r="C164" s="78">
        <v>0</v>
      </c>
      <c r="D164" s="76">
        <v>38.06</v>
      </c>
      <c r="E164" s="75">
        <v>0</v>
      </c>
      <c r="F164" s="77">
        <v>0</v>
      </c>
      <c r="G164" s="76">
        <v>34.94</v>
      </c>
      <c r="H164" s="75">
        <f t="shared" ref="H164:H166" si="94">SUM(F164:G164)</f>
        <v>34.94</v>
      </c>
      <c r="I164" s="92">
        <v>52.72</v>
      </c>
      <c r="J164" s="93">
        <v>58.72</v>
      </c>
      <c r="K164" s="75">
        <f t="shared" ref="K164:K166" si="95">SUM(I164:J164)</f>
        <v>111.44</v>
      </c>
      <c r="L164" s="77">
        <v>4.1399999999999997</v>
      </c>
      <c r="M164" s="76">
        <v>387.53</v>
      </c>
      <c r="N164" s="75">
        <f t="shared" ref="N164:N166" si="96">SUM(L164:M164)</f>
        <v>391.66999999999996</v>
      </c>
      <c r="O164" s="77">
        <v>60.67</v>
      </c>
      <c r="P164" s="76">
        <v>16.25</v>
      </c>
      <c r="Q164" s="75">
        <f t="shared" ref="Q164:Q166" si="97">SUM(O164:P164)</f>
        <v>76.92</v>
      </c>
      <c r="R164" s="92">
        <v>1574.39</v>
      </c>
      <c r="S164" s="93">
        <v>68.77</v>
      </c>
      <c r="T164" s="94">
        <f t="shared" ref="T164:T166" si="98">SUM(R164:S164)</f>
        <v>1643.16</v>
      </c>
      <c r="U164" s="77"/>
      <c r="V164" s="76">
        <v>0</v>
      </c>
      <c r="W164" s="75">
        <v>0</v>
      </c>
      <c r="X164" s="77">
        <v>0</v>
      </c>
      <c r="Y164" s="76">
        <v>16.649999999999999</v>
      </c>
      <c r="Z164" s="75">
        <f t="shared" ref="Z164:Z166" si="99">SUM(X164:Y164)</f>
        <v>16.649999999999999</v>
      </c>
      <c r="AA164" s="174">
        <f t="shared" ref="AA164:AA166" si="100">SUM(C164,F164,I164,L164,O164,R164,U164,X164)</f>
        <v>1691.92</v>
      </c>
      <c r="AB164" s="169">
        <f t="shared" ref="AB164:AB166" si="101">SUM(D164,G164,J164,M164,P164,S164,V164,Y164)</f>
        <v>620.91999999999996</v>
      </c>
      <c r="AC164" s="175">
        <f t="shared" ref="AC164:AC166" si="102">SUM(AA164:AB164)</f>
        <v>2312.84</v>
      </c>
    </row>
    <row r="165" spans="1:29" s="2" customFormat="1" ht="17.100000000000001" customHeight="1" x14ac:dyDescent="0.2">
      <c r="A165" s="107"/>
      <c r="B165" s="91" t="s">
        <v>17</v>
      </c>
      <c r="C165" s="108">
        <v>-18.329999999999998</v>
      </c>
      <c r="D165" s="109">
        <v>0</v>
      </c>
      <c r="E165" s="91">
        <f t="shared" ref="E165:E166" si="103">SUM(C165:D165)</f>
        <v>-18.329999999999998</v>
      </c>
      <c r="F165" s="110">
        <v>-30</v>
      </c>
      <c r="G165" s="109">
        <v>-6.71</v>
      </c>
      <c r="H165" s="91">
        <f t="shared" si="94"/>
        <v>-36.71</v>
      </c>
      <c r="I165" s="111">
        <v>0</v>
      </c>
      <c r="J165" s="112">
        <v>-13.2</v>
      </c>
      <c r="K165" s="91">
        <f t="shared" si="95"/>
        <v>-13.2</v>
      </c>
      <c r="L165" s="110" t="s">
        <v>16</v>
      </c>
      <c r="M165" s="109">
        <v>-46.53</v>
      </c>
      <c r="N165" s="91">
        <f t="shared" si="96"/>
        <v>-46.53</v>
      </c>
      <c r="O165" s="110">
        <v>0</v>
      </c>
      <c r="P165" s="109">
        <v>0</v>
      </c>
      <c r="Q165" s="91">
        <f t="shared" si="97"/>
        <v>0</v>
      </c>
      <c r="R165" s="111"/>
      <c r="S165" s="112"/>
      <c r="T165" s="97">
        <f t="shared" si="98"/>
        <v>0</v>
      </c>
      <c r="U165" s="110"/>
      <c r="V165" s="109">
        <v>0</v>
      </c>
      <c r="W165" s="91">
        <v>0</v>
      </c>
      <c r="X165" s="110">
        <v>-0.28999999999999998</v>
      </c>
      <c r="Y165" s="109">
        <v>0</v>
      </c>
      <c r="Z165" s="91">
        <f t="shared" si="99"/>
        <v>-0.28999999999999998</v>
      </c>
      <c r="AA165" s="174">
        <f t="shared" si="100"/>
        <v>-48.62</v>
      </c>
      <c r="AB165" s="169">
        <f t="shared" si="101"/>
        <v>-66.44</v>
      </c>
      <c r="AC165" s="178">
        <f t="shared" si="102"/>
        <v>-115.06</v>
      </c>
    </row>
    <row r="166" spans="1:29" s="2" customFormat="1" ht="17.100000000000001" customHeight="1" x14ac:dyDescent="0.2">
      <c r="A166" s="316" t="s">
        <v>105</v>
      </c>
      <c r="B166" s="84" t="s">
        <v>12</v>
      </c>
      <c r="C166" s="85">
        <f>SUM(C163:C165)</f>
        <v>3471.56</v>
      </c>
      <c r="D166" s="86">
        <f>SUM(D163:D165)</f>
        <v>1103.44</v>
      </c>
      <c r="E166" s="84">
        <f t="shared" si="103"/>
        <v>4575</v>
      </c>
      <c r="F166" s="87">
        <f>SUM(F163:F165)</f>
        <v>11845.3</v>
      </c>
      <c r="G166" s="86">
        <f>SUM(G163:G165)</f>
        <v>3457.5399999999995</v>
      </c>
      <c r="H166" s="84">
        <f t="shared" si="94"/>
        <v>15302.839999999998</v>
      </c>
      <c r="I166" s="87">
        <f>SUM(I163:I165)</f>
        <v>12406.69</v>
      </c>
      <c r="J166" s="86">
        <f>SUM(J163:J165)</f>
        <v>4918.1799999999994</v>
      </c>
      <c r="K166" s="84">
        <f t="shared" si="95"/>
        <v>17324.87</v>
      </c>
      <c r="L166" s="87">
        <f>SUM(L163:L165)</f>
        <v>28506.060000000005</v>
      </c>
      <c r="M166" s="86">
        <f>SUM(M163:M165)</f>
        <v>10075.219999999999</v>
      </c>
      <c r="N166" s="84">
        <f t="shared" si="96"/>
        <v>38581.280000000006</v>
      </c>
      <c r="O166" s="87">
        <f>SUM(O163:O165)</f>
        <v>8330.590000000002</v>
      </c>
      <c r="P166" s="86">
        <f>SUM(P163:P165)</f>
        <v>2730.32</v>
      </c>
      <c r="Q166" s="84">
        <f t="shared" si="97"/>
        <v>11060.910000000002</v>
      </c>
      <c r="R166" s="95">
        <f>SUM(R163:R165)</f>
        <v>3064.58</v>
      </c>
      <c r="S166" s="96">
        <f>SUM(S163:S165)</f>
        <v>747.7299999999999</v>
      </c>
      <c r="T166" s="98">
        <f t="shared" si="98"/>
        <v>3812.31</v>
      </c>
      <c r="U166" s="95">
        <f>SUM(U163:U165)</f>
        <v>662.61</v>
      </c>
      <c r="V166" s="96">
        <f>SUM(V163:V165)</f>
        <v>442.49</v>
      </c>
      <c r="W166" s="84">
        <f t="shared" ref="W166" si="104">SUM(U166:V166)</f>
        <v>1105.0999999999999</v>
      </c>
      <c r="X166" s="87">
        <f>SUM(X163:X165)</f>
        <v>4561.1400000000003</v>
      </c>
      <c r="Y166" s="86">
        <f>SUM(Y163:Y165)</f>
        <v>1436.19</v>
      </c>
      <c r="Z166" s="84">
        <f t="shared" si="99"/>
        <v>5997.33</v>
      </c>
      <c r="AA166" s="333">
        <f t="shared" si="100"/>
        <v>72848.53</v>
      </c>
      <c r="AB166" s="334">
        <f t="shared" si="101"/>
        <v>24911.109999999997</v>
      </c>
      <c r="AC166" s="173">
        <f t="shared" si="102"/>
        <v>97759.64</v>
      </c>
    </row>
    <row r="167" spans="1:29" s="2" customFormat="1" ht="17.100000000000001" customHeight="1" x14ac:dyDescent="0.2">
      <c r="A167" s="74"/>
      <c r="B167" s="75" t="s">
        <v>15</v>
      </c>
      <c r="C167" s="78">
        <v>0</v>
      </c>
      <c r="D167" s="76" t="s">
        <v>16</v>
      </c>
      <c r="E167" s="75">
        <v>0</v>
      </c>
      <c r="F167" s="77">
        <v>598.69000000000005</v>
      </c>
      <c r="G167" s="76">
        <v>335.99</v>
      </c>
      <c r="H167" s="75">
        <f t="shared" ref="H167:H169" si="105">SUM(F167:G167)</f>
        <v>934.68000000000006</v>
      </c>
      <c r="I167" s="92" t="s">
        <v>16</v>
      </c>
      <c r="J167" s="93">
        <v>80.86</v>
      </c>
      <c r="K167" s="75">
        <f t="shared" ref="K167:K169" si="106">SUM(I167:J167)</f>
        <v>80.86</v>
      </c>
      <c r="L167" s="77" t="s">
        <v>16</v>
      </c>
      <c r="M167" s="76">
        <v>48.6</v>
      </c>
      <c r="N167" s="75">
        <f t="shared" ref="N167:N169" si="107">SUM(L167:M167)</f>
        <v>48.6</v>
      </c>
      <c r="O167" s="77">
        <v>154.72</v>
      </c>
      <c r="P167" s="76">
        <v>105.49</v>
      </c>
      <c r="Q167" s="75">
        <f t="shared" ref="Q167:Q169" si="108">SUM(O167:P167)</f>
        <v>260.20999999999998</v>
      </c>
      <c r="R167" s="92" t="s">
        <v>16</v>
      </c>
      <c r="S167" s="93" t="s">
        <v>16</v>
      </c>
      <c r="T167" s="94" t="s">
        <v>16</v>
      </c>
      <c r="U167" s="77"/>
      <c r="V167" s="76">
        <v>0</v>
      </c>
      <c r="W167" s="75">
        <v>0</v>
      </c>
      <c r="X167" s="77">
        <v>0</v>
      </c>
      <c r="Y167" s="76">
        <v>40.229999999999997</v>
      </c>
      <c r="Z167" s="75">
        <f t="shared" ref="Z167:Z169" si="109">SUM(X167:Y167)</f>
        <v>40.229999999999997</v>
      </c>
      <c r="AA167" s="174">
        <f t="shared" ref="AA167:AA169" si="110">SUM(C167,F167,I167,L167,O167,R167,U167,X167)</f>
        <v>753.41000000000008</v>
      </c>
      <c r="AB167" s="169">
        <f t="shared" ref="AB167:AB169" si="111">SUM(D167,G167,J167,M167,P167,S167,V167,Y167)</f>
        <v>611.17000000000007</v>
      </c>
      <c r="AC167" s="175">
        <f t="shared" ref="AC167:AC169" si="112">SUM(AA167:AB167)</f>
        <v>1364.5800000000002</v>
      </c>
    </row>
    <row r="168" spans="1:29" s="2" customFormat="1" ht="17.100000000000001" customHeight="1" x14ac:dyDescent="0.2">
      <c r="A168" s="107"/>
      <c r="B168" s="91" t="s">
        <v>17</v>
      </c>
      <c r="C168" s="108" t="s">
        <v>16</v>
      </c>
      <c r="D168" s="109">
        <v>0</v>
      </c>
      <c r="E168" s="91">
        <f t="shared" ref="E168:E169" si="113">SUM(C168:D168)</f>
        <v>0</v>
      </c>
      <c r="F168" s="110" t="s">
        <v>16</v>
      </c>
      <c r="G168" s="109">
        <v>-48.56</v>
      </c>
      <c r="H168" s="91">
        <f t="shared" si="105"/>
        <v>-48.56</v>
      </c>
      <c r="I168" s="111">
        <v>0</v>
      </c>
      <c r="J168" s="112" t="s">
        <v>16</v>
      </c>
      <c r="K168" s="91">
        <f t="shared" si="106"/>
        <v>0</v>
      </c>
      <c r="L168" s="110" t="s">
        <v>16</v>
      </c>
      <c r="M168" s="109" t="s">
        <v>16</v>
      </c>
      <c r="N168" s="91">
        <f t="shared" si="107"/>
        <v>0</v>
      </c>
      <c r="O168" s="110">
        <v>0</v>
      </c>
      <c r="P168" s="109">
        <v>-16.21</v>
      </c>
      <c r="Q168" s="91">
        <f t="shared" si="108"/>
        <v>-16.21</v>
      </c>
      <c r="R168" s="111"/>
      <c r="S168" s="112"/>
      <c r="T168" s="97">
        <f t="shared" ref="T168:T170" si="114">SUM(R168:S168)</f>
        <v>0</v>
      </c>
      <c r="U168" s="110"/>
      <c r="V168" s="109">
        <v>0</v>
      </c>
      <c r="W168" s="91">
        <v>0</v>
      </c>
      <c r="X168" s="110" t="s">
        <v>16</v>
      </c>
      <c r="Y168" s="109">
        <v>-24.82</v>
      </c>
      <c r="Z168" s="91">
        <f t="shared" si="109"/>
        <v>-24.82</v>
      </c>
      <c r="AA168" s="174">
        <f t="shared" si="110"/>
        <v>0</v>
      </c>
      <c r="AB168" s="169">
        <f t="shared" si="111"/>
        <v>-89.59</v>
      </c>
      <c r="AC168" s="178">
        <f t="shared" si="112"/>
        <v>-89.59</v>
      </c>
    </row>
    <row r="169" spans="1:29" s="2" customFormat="1" ht="17.100000000000001" customHeight="1" x14ac:dyDescent="0.2">
      <c r="A169" s="316" t="s">
        <v>107</v>
      </c>
      <c r="B169" s="84" t="s">
        <v>12</v>
      </c>
      <c r="C169" s="85">
        <f>SUM(C166:C168)</f>
        <v>3471.56</v>
      </c>
      <c r="D169" s="86">
        <f>SUM(D166:D168)</f>
        <v>1103.44</v>
      </c>
      <c r="E169" s="84">
        <f t="shared" si="113"/>
        <v>4575</v>
      </c>
      <c r="F169" s="87">
        <f>SUM(F166:F168)</f>
        <v>12443.99</v>
      </c>
      <c r="G169" s="86">
        <f>SUM(G166:G168)</f>
        <v>3744.97</v>
      </c>
      <c r="H169" s="84">
        <f t="shared" si="105"/>
        <v>16188.96</v>
      </c>
      <c r="I169" s="87">
        <f>SUM(I166:I168)</f>
        <v>12406.69</v>
      </c>
      <c r="J169" s="86">
        <f>SUM(J166:J168)</f>
        <v>4999.0399999999991</v>
      </c>
      <c r="K169" s="84">
        <f t="shared" si="106"/>
        <v>17405.73</v>
      </c>
      <c r="L169" s="87">
        <f>SUM(L166:L168)</f>
        <v>28506.060000000005</v>
      </c>
      <c r="M169" s="86">
        <f>SUM(M166:M168)</f>
        <v>10123.82</v>
      </c>
      <c r="N169" s="84">
        <f t="shared" si="107"/>
        <v>38629.880000000005</v>
      </c>
      <c r="O169" s="87">
        <f>SUM(O166:O168)</f>
        <v>8485.3100000000013</v>
      </c>
      <c r="P169" s="86">
        <f>SUM(P166:P168)</f>
        <v>2819.6</v>
      </c>
      <c r="Q169" s="84">
        <f t="shared" si="108"/>
        <v>11304.910000000002</v>
      </c>
      <c r="R169" s="95">
        <f>SUM(R166:R168)</f>
        <v>3064.58</v>
      </c>
      <c r="S169" s="96">
        <f>SUM(S166:S168)</f>
        <v>747.7299999999999</v>
      </c>
      <c r="T169" s="98">
        <f t="shared" si="114"/>
        <v>3812.31</v>
      </c>
      <c r="U169" s="95">
        <f>SUM(U166:U168)</f>
        <v>662.61</v>
      </c>
      <c r="V169" s="96">
        <f>SUM(V166:V168)</f>
        <v>442.49</v>
      </c>
      <c r="W169" s="84">
        <f t="shared" ref="W169" si="115">SUM(U169:V169)</f>
        <v>1105.0999999999999</v>
      </c>
      <c r="X169" s="87">
        <f>SUM(X166:X168)</f>
        <v>4561.1400000000003</v>
      </c>
      <c r="Y169" s="86">
        <f>SUM(Y166:Y168)</f>
        <v>1451.6000000000001</v>
      </c>
      <c r="Z169" s="84">
        <f t="shared" si="109"/>
        <v>6012.7400000000007</v>
      </c>
      <c r="AA169" s="333">
        <f t="shared" si="110"/>
        <v>73601.94</v>
      </c>
      <c r="AB169" s="334">
        <f t="shared" si="111"/>
        <v>25432.689999999995</v>
      </c>
      <c r="AC169" s="173">
        <f t="shared" si="112"/>
        <v>99034.63</v>
      </c>
    </row>
    <row r="170" spans="1:29" s="2" customFormat="1" ht="17.100000000000001" customHeight="1" x14ac:dyDescent="0.2">
      <c r="A170" s="74"/>
      <c r="B170" s="75" t="s">
        <v>15</v>
      </c>
      <c r="C170" s="78">
        <v>0</v>
      </c>
      <c r="D170" s="76">
        <v>0</v>
      </c>
      <c r="E170" s="75">
        <v>0</v>
      </c>
      <c r="F170" s="77">
        <v>495.19</v>
      </c>
      <c r="G170" s="76">
        <v>163.82</v>
      </c>
      <c r="H170" s="75">
        <f t="shared" ref="H170:H172" si="116">SUM(F170:G170)</f>
        <v>659.01</v>
      </c>
      <c r="I170" s="92">
        <v>105.79</v>
      </c>
      <c r="J170" s="93">
        <v>24.89</v>
      </c>
      <c r="K170" s="75">
        <f t="shared" ref="K170:K172" si="117">SUM(I170:J170)</f>
        <v>130.68</v>
      </c>
      <c r="L170" s="77">
        <v>21</v>
      </c>
      <c r="M170" s="76">
        <v>55.4</v>
      </c>
      <c r="N170" s="75">
        <f t="shared" ref="N170:N172" si="118">SUM(L170:M170)</f>
        <v>76.400000000000006</v>
      </c>
      <c r="O170" s="77">
        <v>0</v>
      </c>
      <c r="P170" s="76">
        <v>20.260000000000002</v>
      </c>
      <c r="Q170" s="75">
        <f t="shared" ref="Q170:Q172" si="119">SUM(O170:P170)</f>
        <v>20.260000000000002</v>
      </c>
      <c r="R170" s="92" t="s">
        <v>16</v>
      </c>
      <c r="S170" s="93">
        <v>70.62</v>
      </c>
      <c r="T170" s="75">
        <f t="shared" si="114"/>
        <v>70.62</v>
      </c>
      <c r="U170" s="77"/>
      <c r="V170" s="76">
        <v>0</v>
      </c>
      <c r="W170" s="75">
        <v>0</v>
      </c>
      <c r="X170" s="77">
        <v>921.77</v>
      </c>
      <c r="Y170" s="76">
        <v>204.86</v>
      </c>
      <c r="Z170" s="75">
        <f t="shared" ref="Z170:Z172" si="120">SUM(X170:Y170)</f>
        <v>1126.6300000000001</v>
      </c>
      <c r="AA170" s="174">
        <f t="shared" ref="AA170:AA172" si="121">SUM(C170,F170,I170,L170,O170,R170,U170,X170)</f>
        <v>1543.75</v>
      </c>
      <c r="AB170" s="169">
        <f t="shared" ref="AB170:AB172" si="122">SUM(D170,G170,J170,M170,P170,S170,V170,Y170)</f>
        <v>539.85</v>
      </c>
      <c r="AC170" s="175">
        <f t="shared" ref="AC170:AC172" si="123">SUM(AA170:AB170)</f>
        <v>2083.6</v>
      </c>
    </row>
    <row r="171" spans="1:29" s="2" customFormat="1" ht="17.100000000000001" customHeight="1" x14ac:dyDescent="0.2">
      <c r="A171" s="107"/>
      <c r="B171" s="91" t="s">
        <v>17</v>
      </c>
      <c r="C171" s="108">
        <v>0</v>
      </c>
      <c r="D171" s="109">
        <v>0</v>
      </c>
      <c r="E171" s="91">
        <f t="shared" ref="E171:E172" si="124">SUM(C171:D171)</f>
        <v>0</v>
      </c>
      <c r="F171" s="110">
        <v>-41.52</v>
      </c>
      <c r="G171" s="109">
        <v>0</v>
      </c>
      <c r="H171" s="91">
        <f t="shared" si="116"/>
        <v>-41.52</v>
      </c>
      <c r="I171" s="111">
        <v>0</v>
      </c>
      <c r="J171" s="112" t="s">
        <v>16</v>
      </c>
      <c r="K171" s="91">
        <f t="shared" si="117"/>
        <v>0</v>
      </c>
      <c r="L171" s="110" t="s">
        <v>16</v>
      </c>
      <c r="M171" s="109" t="s">
        <v>16</v>
      </c>
      <c r="N171" s="91">
        <f t="shared" si="118"/>
        <v>0</v>
      </c>
      <c r="O171" s="110">
        <v>0</v>
      </c>
      <c r="P171" s="109">
        <v>0</v>
      </c>
      <c r="Q171" s="91">
        <f t="shared" si="119"/>
        <v>0</v>
      </c>
      <c r="R171" s="111"/>
      <c r="S171" s="112"/>
      <c r="T171" s="97">
        <f t="shared" ref="T171:T173" si="125">SUM(R171:S171)</f>
        <v>0</v>
      </c>
      <c r="U171" s="110"/>
      <c r="V171" s="109">
        <v>0</v>
      </c>
      <c r="W171" s="91">
        <v>0</v>
      </c>
      <c r="X171" s="110" t="s">
        <v>16</v>
      </c>
      <c r="Y171" s="109">
        <v>0</v>
      </c>
      <c r="Z171" s="91">
        <v>0</v>
      </c>
      <c r="AA171" s="174">
        <f t="shared" si="121"/>
        <v>-41.52</v>
      </c>
      <c r="AB171" s="169">
        <f t="shared" si="122"/>
        <v>0</v>
      </c>
      <c r="AC171" s="178">
        <f t="shared" si="123"/>
        <v>-41.52</v>
      </c>
    </row>
    <row r="172" spans="1:29" s="2" customFormat="1" ht="17.100000000000001" customHeight="1" x14ac:dyDescent="0.2">
      <c r="A172" s="316" t="s">
        <v>110</v>
      </c>
      <c r="B172" s="84" t="s">
        <v>12</v>
      </c>
      <c r="C172" s="85">
        <f>SUM(C169:C171)</f>
        <v>3471.56</v>
      </c>
      <c r="D172" s="86">
        <f>SUM(D169:D171)</f>
        <v>1103.44</v>
      </c>
      <c r="E172" s="84">
        <f t="shared" si="124"/>
        <v>4575</v>
      </c>
      <c r="F172" s="87">
        <f>SUM(F169:F171)</f>
        <v>12897.66</v>
      </c>
      <c r="G172" s="86">
        <f>SUM(G169:G171)</f>
        <v>3908.79</v>
      </c>
      <c r="H172" s="84">
        <f t="shared" si="116"/>
        <v>16806.45</v>
      </c>
      <c r="I172" s="87">
        <f>SUM(I169:I171)</f>
        <v>12512.480000000001</v>
      </c>
      <c r="J172" s="86">
        <f>SUM(J169:J171)</f>
        <v>5023.9299999999994</v>
      </c>
      <c r="K172" s="84">
        <f t="shared" si="117"/>
        <v>17536.41</v>
      </c>
      <c r="L172" s="87">
        <f>SUM(L169:L171)</f>
        <v>28527.060000000005</v>
      </c>
      <c r="M172" s="86">
        <f>SUM(M169:M171)</f>
        <v>10179.219999999999</v>
      </c>
      <c r="N172" s="84">
        <f t="shared" si="118"/>
        <v>38706.280000000006</v>
      </c>
      <c r="O172" s="87">
        <f>SUM(O169:O171)</f>
        <v>8485.3100000000013</v>
      </c>
      <c r="P172" s="86">
        <f>SUM(P169:P171)</f>
        <v>2839.86</v>
      </c>
      <c r="Q172" s="84">
        <f t="shared" si="119"/>
        <v>11325.170000000002</v>
      </c>
      <c r="R172" s="95">
        <f>SUM(R169:R171)</f>
        <v>3064.58</v>
      </c>
      <c r="S172" s="96">
        <f>SUM(S169:S171)</f>
        <v>818.34999999999991</v>
      </c>
      <c r="T172" s="98">
        <f t="shared" si="125"/>
        <v>3882.93</v>
      </c>
      <c r="U172" s="95">
        <f>SUM(U169:U171)</f>
        <v>662.61</v>
      </c>
      <c r="V172" s="96">
        <f>SUM(V169:V171)</f>
        <v>442.49</v>
      </c>
      <c r="W172" s="84">
        <f t="shared" ref="W172" si="126">SUM(U172:V172)</f>
        <v>1105.0999999999999</v>
      </c>
      <c r="X172" s="87">
        <f>SUM(X169:X171)</f>
        <v>5482.91</v>
      </c>
      <c r="Y172" s="86">
        <f>SUM(Y169:Y171)</f>
        <v>1656.46</v>
      </c>
      <c r="Z172" s="84">
        <f t="shared" si="120"/>
        <v>7139.37</v>
      </c>
      <c r="AA172" s="333">
        <f t="shared" si="121"/>
        <v>75104.170000000013</v>
      </c>
      <c r="AB172" s="334">
        <f t="shared" si="122"/>
        <v>25972.539999999997</v>
      </c>
      <c r="AC172" s="173">
        <f t="shared" si="123"/>
        <v>101076.71</v>
      </c>
    </row>
    <row r="173" spans="1:29" s="2" customFormat="1" ht="17.100000000000001" customHeight="1" x14ac:dyDescent="0.2">
      <c r="A173" s="74"/>
      <c r="B173" s="75" t="s">
        <v>15</v>
      </c>
      <c r="C173" s="78">
        <v>0</v>
      </c>
      <c r="D173" s="76">
        <v>0</v>
      </c>
      <c r="E173" s="75">
        <v>0</v>
      </c>
      <c r="F173" s="77">
        <v>344.72</v>
      </c>
      <c r="G173" s="76">
        <v>277.88</v>
      </c>
      <c r="H173" s="75">
        <f t="shared" ref="H173:H175" si="127">SUM(F173:G173)</f>
        <v>622.6</v>
      </c>
      <c r="I173" s="92">
        <v>127.63</v>
      </c>
      <c r="J173" s="93">
        <v>185.38</v>
      </c>
      <c r="K173" s="75">
        <f t="shared" ref="K173:K175" si="128">SUM(I173:J173)</f>
        <v>313.01</v>
      </c>
      <c r="L173" s="77">
        <v>6.2</v>
      </c>
      <c r="M173" s="76">
        <v>107.26</v>
      </c>
      <c r="N173" s="75">
        <f t="shared" ref="N173:N175" si="129">SUM(L173:M173)</f>
        <v>113.46000000000001</v>
      </c>
      <c r="O173" s="77">
        <v>118.02</v>
      </c>
      <c r="P173" s="76">
        <v>21.29</v>
      </c>
      <c r="Q173" s="75">
        <f t="shared" ref="Q173:Q175" si="130">SUM(O173:P173)</f>
        <v>139.31</v>
      </c>
      <c r="R173" s="92">
        <v>657.18</v>
      </c>
      <c r="S173" s="93">
        <v>133.83000000000001</v>
      </c>
      <c r="T173" s="75">
        <f t="shared" si="125"/>
        <v>791.01</v>
      </c>
      <c r="U173" s="77"/>
      <c r="V173" s="76">
        <v>0</v>
      </c>
      <c r="W173" s="75">
        <v>0</v>
      </c>
      <c r="X173" s="77">
        <v>442.15</v>
      </c>
      <c r="Y173" s="76">
        <v>335.74</v>
      </c>
      <c r="Z173" s="75">
        <f t="shared" ref="Z173" si="131">SUM(X173:Y173)</f>
        <v>777.89</v>
      </c>
      <c r="AA173" s="174">
        <f t="shared" ref="AA173:AA175" si="132">SUM(C173,F173,I173,L173,O173,R173,U173,X173)</f>
        <v>1695.9</v>
      </c>
      <c r="AB173" s="169">
        <f t="shared" ref="AB173:AB175" si="133">SUM(D173,G173,J173,M173,P173,S173,V173,Y173)</f>
        <v>1061.3800000000001</v>
      </c>
      <c r="AC173" s="175">
        <f t="shared" ref="AC173:AC175" si="134">SUM(AA173:AB173)</f>
        <v>2757.28</v>
      </c>
    </row>
    <row r="174" spans="1:29" s="2" customFormat="1" ht="17.100000000000001" customHeight="1" x14ac:dyDescent="0.2">
      <c r="A174" s="107"/>
      <c r="B174" s="91" t="s">
        <v>17</v>
      </c>
      <c r="C174" s="108">
        <v>0</v>
      </c>
      <c r="D174" s="109">
        <v>0</v>
      </c>
      <c r="E174" s="91">
        <f t="shared" ref="E174:E175" si="135">SUM(C174:D174)</f>
        <v>0</v>
      </c>
      <c r="F174" s="110">
        <v>0</v>
      </c>
      <c r="G174" s="109">
        <v>-0.35</v>
      </c>
      <c r="H174" s="91">
        <f t="shared" si="127"/>
        <v>-0.35</v>
      </c>
      <c r="I174" s="111">
        <v>-45.46</v>
      </c>
      <c r="J174" s="112">
        <v>-7.65</v>
      </c>
      <c r="K174" s="91">
        <f t="shared" si="128"/>
        <v>-53.11</v>
      </c>
      <c r="L174" s="110">
        <v>-40.4</v>
      </c>
      <c r="M174" s="109">
        <v>-42.84</v>
      </c>
      <c r="N174" s="91">
        <f t="shared" si="129"/>
        <v>-83.240000000000009</v>
      </c>
      <c r="O174" s="110">
        <v>0</v>
      </c>
      <c r="P174" s="109">
        <v>0</v>
      </c>
      <c r="Q174" s="91">
        <f t="shared" si="130"/>
        <v>0</v>
      </c>
      <c r="R174" s="111">
        <v>-608.30999999999995</v>
      </c>
      <c r="S174" s="112">
        <v>-33.22</v>
      </c>
      <c r="T174" s="97">
        <f t="shared" ref="T174:T176" si="136">SUM(R174:S174)</f>
        <v>-641.53</v>
      </c>
      <c r="U174" s="110"/>
      <c r="V174" s="109">
        <v>0</v>
      </c>
      <c r="W174" s="91">
        <v>0</v>
      </c>
      <c r="X174" s="110">
        <v>0</v>
      </c>
      <c r="Y174" s="109">
        <v>-4.4800000000000004</v>
      </c>
      <c r="Z174" s="91">
        <f>X174+Y174</f>
        <v>-4.4800000000000004</v>
      </c>
      <c r="AA174" s="174">
        <f t="shared" si="132"/>
        <v>-694.17</v>
      </c>
      <c r="AB174" s="169">
        <f t="shared" si="133"/>
        <v>-88.54</v>
      </c>
      <c r="AC174" s="178">
        <f t="shared" si="134"/>
        <v>-782.70999999999992</v>
      </c>
    </row>
    <row r="175" spans="1:29" s="2" customFormat="1" ht="17.100000000000001" customHeight="1" x14ac:dyDescent="0.2">
      <c r="A175" s="316" t="s">
        <v>114</v>
      </c>
      <c r="B175" s="84" t="s">
        <v>12</v>
      </c>
      <c r="C175" s="85">
        <f>SUM(C172:C174)</f>
        <v>3471.56</v>
      </c>
      <c r="D175" s="86">
        <f>SUM(D172:D174)</f>
        <v>1103.44</v>
      </c>
      <c r="E175" s="84">
        <f t="shared" si="135"/>
        <v>4575</v>
      </c>
      <c r="F175" s="87">
        <f>SUM(F172:F174)</f>
        <v>13242.38</v>
      </c>
      <c r="G175" s="86">
        <f>SUM(G172:G174)</f>
        <v>4186.32</v>
      </c>
      <c r="H175" s="84">
        <f t="shared" si="127"/>
        <v>17428.699999999997</v>
      </c>
      <c r="I175" s="87">
        <f>SUM(I172:I174)</f>
        <v>12594.650000000001</v>
      </c>
      <c r="J175" s="86">
        <f>SUM(J172:J174)</f>
        <v>5201.66</v>
      </c>
      <c r="K175" s="84">
        <f t="shared" si="128"/>
        <v>17796.310000000001</v>
      </c>
      <c r="L175" s="87">
        <f>SUM(L172:L174)</f>
        <v>28492.860000000004</v>
      </c>
      <c r="M175" s="86">
        <f>SUM(M172:M174)</f>
        <v>10243.64</v>
      </c>
      <c r="N175" s="84">
        <f t="shared" si="129"/>
        <v>38736.5</v>
      </c>
      <c r="O175" s="87">
        <f>SUM(O172:O174)</f>
        <v>8603.3300000000017</v>
      </c>
      <c r="P175" s="86">
        <f>SUM(P172:P174)</f>
        <v>2861.15</v>
      </c>
      <c r="Q175" s="84">
        <f t="shared" si="130"/>
        <v>11464.480000000001</v>
      </c>
      <c r="R175" s="95">
        <f>SUM(R172:R174)</f>
        <v>3113.45</v>
      </c>
      <c r="S175" s="96">
        <f>SUM(S172:S174)</f>
        <v>918.95999999999992</v>
      </c>
      <c r="T175" s="98">
        <f t="shared" si="136"/>
        <v>4032.41</v>
      </c>
      <c r="U175" s="95">
        <f>SUM(U172:U174)</f>
        <v>662.61</v>
      </c>
      <c r="V175" s="96">
        <f>SUM(V172:V174)</f>
        <v>442.49</v>
      </c>
      <c r="W175" s="84">
        <f t="shared" ref="W175" si="137">SUM(U175:V175)</f>
        <v>1105.0999999999999</v>
      </c>
      <c r="X175" s="87">
        <f>SUM(X172:X174)</f>
        <v>5925.0599999999995</v>
      </c>
      <c r="Y175" s="86">
        <f>SUM(Y172:Y174)</f>
        <v>1987.72</v>
      </c>
      <c r="Z175" s="84">
        <f>SUM(X173:Y174)</f>
        <v>773.41</v>
      </c>
      <c r="AA175" s="333">
        <f t="shared" si="132"/>
        <v>76105.899999999994</v>
      </c>
      <c r="AB175" s="334">
        <f t="shared" si="133"/>
        <v>26945.38</v>
      </c>
      <c r="AC175" s="173">
        <f t="shared" si="134"/>
        <v>103051.28</v>
      </c>
    </row>
    <row r="176" spans="1:29" s="2" customFormat="1" ht="17.100000000000001" customHeight="1" x14ac:dyDescent="0.2">
      <c r="A176" s="74"/>
      <c r="B176" s="75" t="s">
        <v>15</v>
      </c>
      <c r="C176" s="78">
        <v>0</v>
      </c>
      <c r="D176" s="76">
        <v>0</v>
      </c>
      <c r="E176" s="75">
        <v>0</v>
      </c>
      <c r="F176" s="77">
        <v>741.16</v>
      </c>
      <c r="G176" s="76">
        <v>184.31</v>
      </c>
      <c r="H176" s="75">
        <f t="shared" ref="H176:H178" si="138">SUM(F176:G176)</f>
        <v>925.47</v>
      </c>
      <c r="I176" s="92">
        <v>0</v>
      </c>
      <c r="J176" s="93">
        <v>6.45</v>
      </c>
      <c r="K176" s="75">
        <f t="shared" ref="K176:K178" si="139">SUM(I176:J176)</f>
        <v>6.45</v>
      </c>
      <c r="L176" s="77">
        <v>15.42</v>
      </c>
      <c r="M176" s="76">
        <v>117.17</v>
      </c>
      <c r="N176" s="75">
        <f t="shared" ref="N176:N178" si="140">SUM(L176:M176)</f>
        <v>132.59</v>
      </c>
      <c r="O176" s="77">
        <v>815.4</v>
      </c>
      <c r="P176" s="76">
        <v>63.21</v>
      </c>
      <c r="Q176" s="75">
        <f t="shared" ref="Q176:Q178" si="141">SUM(O176:P176)</f>
        <v>878.61</v>
      </c>
      <c r="R176" s="92">
        <v>0</v>
      </c>
      <c r="S176" s="93">
        <v>38.53</v>
      </c>
      <c r="T176" s="75">
        <f t="shared" si="136"/>
        <v>38.53</v>
      </c>
      <c r="U176" s="77"/>
      <c r="V176" s="76">
        <v>0</v>
      </c>
      <c r="W176" s="75">
        <v>0</v>
      </c>
      <c r="X176" s="77">
        <v>452.96</v>
      </c>
      <c r="Y176" s="76">
        <v>73.17</v>
      </c>
      <c r="Z176" s="75">
        <f t="shared" ref="Z176" si="142">SUM(X176:Y176)</f>
        <v>526.13</v>
      </c>
      <c r="AA176" s="174">
        <f t="shared" ref="AA176:AA178" si="143">SUM(C176,F176,I176,L176,O176,R176,U176,X176)</f>
        <v>2024.94</v>
      </c>
      <c r="AB176" s="169">
        <f t="shared" ref="AB176:AB178" si="144">SUM(D176,G176,J176,M176,P176,S176,V176,Y176)</f>
        <v>482.84</v>
      </c>
      <c r="AC176" s="175">
        <f t="shared" ref="AC176:AC178" si="145">SUM(AA176:AB176)</f>
        <v>2507.7800000000002</v>
      </c>
    </row>
    <row r="177" spans="1:29" s="2" customFormat="1" ht="17.100000000000001" customHeight="1" x14ac:dyDescent="0.2">
      <c r="A177" s="107"/>
      <c r="B177" s="91" t="s">
        <v>17</v>
      </c>
      <c r="C177" s="108">
        <v>0</v>
      </c>
      <c r="D177" s="109">
        <v>0</v>
      </c>
      <c r="E177" s="91">
        <f t="shared" ref="E177:E178" si="146">SUM(C177:D177)</f>
        <v>0</v>
      </c>
      <c r="F177" s="110">
        <v>-0.5</v>
      </c>
      <c r="G177" s="109">
        <v>-128.09</v>
      </c>
      <c r="H177" s="91">
        <f t="shared" si="138"/>
        <v>-128.59</v>
      </c>
      <c r="I177" s="111">
        <v>0</v>
      </c>
      <c r="J177" s="112">
        <v>-22.4</v>
      </c>
      <c r="K177" s="91">
        <f t="shared" si="139"/>
        <v>-22.4</v>
      </c>
      <c r="L177" s="110">
        <v>0</v>
      </c>
      <c r="M177" s="109">
        <v>-2.67</v>
      </c>
      <c r="N177" s="91">
        <f t="shared" si="140"/>
        <v>-2.67</v>
      </c>
      <c r="O177" s="110">
        <v>-546.54</v>
      </c>
      <c r="P177" s="109">
        <v>-28.57</v>
      </c>
      <c r="Q177" s="91">
        <f t="shared" si="141"/>
        <v>-575.11</v>
      </c>
      <c r="R177" s="111">
        <v>0</v>
      </c>
      <c r="S177" s="112">
        <v>0</v>
      </c>
      <c r="T177" s="97">
        <f t="shared" ref="T177:T178" si="147">SUM(R177:S177)</f>
        <v>0</v>
      </c>
      <c r="U177" s="110"/>
      <c r="V177" s="109">
        <v>0</v>
      </c>
      <c r="W177" s="91">
        <v>0</v>
      </c>
      <c r="X177" s="110">
        <v>0</v>
      </c>
      <c r="Y177" s="109">
        <v>0</v>
      </c>
      <c r="Z177" s="91">
        <f>X177+Y177</f>
        <v>0</v>
      </c>
      <c r="AA177" s="174">
        <f t="shared" si="143"/>
        <v>-547.04</v>
      </c>
      <c r="AB177" s="169">
        <f t="shared" si="144"/>
        <v>-181.73</v>
      </c>
      <c r="AC177" s="178">
        <f t="shared" si="145"/>
        <v>-728.77</v>
      </c>
    </row>
    <row r="178" spans="1:29" s="2" customFormat="1" ht="17.100000000000001" customHeight="1" x14ac:dyDescent="0.2">
      <c r="A178" s="316" t="s">
        <v>115</v>
      </c>
      <c r="B178" s="84" t="s">
        <v>12</v>
      </c>
      <c r="C178" s="85">
        <f>SUM(C175:C177)</f>
        <v>3471.56</v>
      </c>
      <c r="D178" s="86">
        <f>SUM(D175:D177)</f>
        <v>1103.44</v>
      </c>
      <c r="E178" s="84">
        <f t="shared" si="146"/>
        <v>4575</v>
      </c>
      <c r="F178" s="87">
        <f>SUM(F175:F177)</f>
        <v>13983.039999999999</v>
      </c>
      <c r="G178" s="86">
        <f>SUM(G175:G177)</f>
        <v>4242.54</v>
      </c>
      <c r="H178" s="84">
        <f t="shared" si="138"/>
        <v>18225.579999999998</v>
      </c>
      <c r="I178" s="87">
        <f>SUM(I175:I177)</f>
        <v>12594.650000000001</v>
      </c>
      <c r="J178" s="86">
        <f>SUM(J175:J177)</f>
        <v>5185.71</v>
      </c>
      <c r="K178" s="84">
        <f t="shared" si="139"/>
        <v>17780.36</v>
      </c>
      <c r="L178" s="87">
        <f>SUM(L175:L177)</f>
        <v>28508.280000000002</v>
      </c>
      <c r="M178" s="86">
        <f>SUM(M175:M177)</f>
        <v>10358.14</v>
      </c>
      <c r="N178" s="84">
        <f t="shared" si="140"/>
        <v>38866.42</v>
      </c>
      <c r="O178" s="87">
        <f>SUM(O175:O177)</f>
        <v>8872.1900000000023</v>
      </c>
      <c r="P178" s="86">
        <f>SUM(P175:P177)</f>
        <v>2895.79</v>
      </c>
      <c r="Q178" s="84">
        <f t="shared" si="141"/>
        <v>11767.980000000003</v>
      </c>
      <c r="R178" s="95">
        <f>SUM(R175:R177)</f>
        <v>3113.45</v>
      </c>
      <c r="S178" s="96">
        <f>SUM(S175:S177)</f>
        <v>957.4899999999999</v>
      </c>
      <c r="T178" s="98">
        <f t="shared" si="147"/>
        <v>4070.9399999999996</v>
      </c>
      <c r="U178" s="95">
        <f>SUM(U175:U177)</f>
        <v>662.61</v>
      </c>
      <c r="V178" s="96">
        <f>SUM(V175:V177)</f>
        <v>442.49</v>
      </c>
      <c r="W178" s="84">
        <f t="shared" ref="W178" si="148">SUM(U178:V178)</f>
        <v>1105.0999999999999</v>
      </c>
      <c r="X178" s="87">
        <f>SUM(X175:X177)</f>
        <v>6378.0199999999995</v>
      </c>
      <c r="Y178" s="86">
        <f>SUM(Y175:Y177)</f>
        <v>2060.89</v>
      </c>
      <c r="Z178" s="84">
        <f>SUM(X176:Y177)</f>
        <v>526.13</v>
      </c>
      <c r="AA178" s="333">
        <f t="shared" si="143"/>
        <v>77583.8</v>
      </c>
      <c r="AB178" s="334">
        <f t="shared" si="144"/>
        <v>27246.49</v>
      </c>
      <c r="AC178" s="173">
        <f t="shared" si="145"/>
        <v>104830.29000000001</v>
      </c>
    </row>
    <row r="179" spans="1:29" s="355" customFormat="1" ht="17.100000000000001" customHeight="1" x14ac:dyDescent="0.2">
      <c r="A179" s="362" t="s">
        <v>92</v>
      </c>
      <c r="B179" s="351"/>
      <c r="C179" s="352"/>
      <c r="D179" s="353"/>
      <c r="E179" s="354">
        <f>E167+E168</f>
        <v>0</v>
      </c>
      <c r="F179" s="353"/>
      <c r="G179" s="353"/>
      <c r="H179" s="354">
        <f>H176+H177</f>
        <v>796.88</v>
      </c>
      <c r="I179" s="354" t="s">
        <v>16</v>
      </c>
      <c r="J179" s="354" t="s">
        <v>16</v>
      </c>
      <c r="K179" s="354">
        <f>K176+K177</f>
        <v>-15.95</v>
      </c>
      <c r="L179" s="354" t="s">
        <v>16</v>
      </c>
      <c r="M179" s="354" t="s">
        <v>16</v>
      </c>
      <c r="N179" s="354">
        <f>N176+N177</f>
        <v>129.92000000000002</v>
      </c>
      <c r="O179" s="354" t="s">
        <v>16</v>
      </c>
      <c r="P179" s="354" t="s">
        <v>16</v>
      </c>
      <c r="Q179" s="354">
        <f>Q176+Q177</f>
        <v>303.5</v>
      </c>
      <c r="R179" s="354">
        <f t="shared" ref="R179:U179" si="149">R157-R154</f>
        <v>0</v>
      </c>
      <c r="S179" s="354" t="s">
        <v>16</v>
      </c>
      <c r="T179" s="354">
        <f>T176+T177</f>
        <v>38.53</v>
      </c>
      <c r="U179" s="354">
        <f t="shared" si="149"/>
        <v>0</v>
      </c>
      <c r="V179" s="354" t="s">
        <v>16</v>
      </c>
      <c r="W179" s="354">
        <f>W167+W168</f>
        <v>0</v>
      </c>
      <c r="X179" s="354" t="s">
        <v>16</v>
      </c>
      <c r="Y179" s="354" t="s">
        <v>16</v>
      </c>
      <c r="Z179" s="354">
        <f>Z176+Z177</f>
        <v>526.13</v>
      </c>
      <c r="AA179" s="354" t="s">
        <v>16</v>
      </c>
      <c r="AB179" s="354" t="s">
        <v>16</v>
      </c>
      <c r="AC179" s="354">
        <f>AC173+AC174</f>
        <v>1974.5700000000002</v>
      </c>
    </row>
    <row r="180" spans="1:29" s="2" customFormat="1" ht="17.100000000000001" customHeight="1" x14ac:dyDescent="0.2">
      <c r="A180" s="363"/>
      <c r="B180" s="22"/>
      <c r="C180" s="32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329"/>
      <c r="O180" s="8"/>
      <c r="P180" s="8"/>
      <c r="Q180" s="329"/>
      <c r="R180" s="330"/>
      <c r="S180" s="330"/>
      <c r="T180" s="90"/>
      <c r="U180" s="8"/>
      <c r="V180" s="8"/>
      <c r="W180" s="329"/>
      <c r="X180" s="8"/>
      <c r="Y180" s="8"/>
      <c r="Z180" s="329"/>
      <c r="AA180" s="331"/>
      <c r="AB180" s="331"/>
      <c r="AC180" s="332"/>
    </row>
    <row r="181" spans="1:29" s="2" customFormat="1" ht="25.5" customHeight="1" x14ac:dyDescent="0.2">
      <c r="A181" s="363"/>
      <c r="B181" s="22"/>
      <c r="C181" s="32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329"/>
      <c r="O181" s="8"/>
      <c r="P181" s="8"/>
      <c r="Q181" s="329"/>
      <c r="R181" s="330"/>
      <c r="S181" s="330"/>
      <c r="T181" s="90"/>
      <c r="U181" s="8"/>
      <c r="V181" s="8"/>
      <c r="W181" s="329"/>
      <c r="X181" s="8"/>
      <c r="Y181" s="8"/>
      <c r="Z181" s="329"/>
      <c r="AA181" s="331"/>
      <c r="AB181" s="331"/>
      <c r="AC181" s="332"/>
    </row>
  </sheetData>
  <mergeCells count="5">
    <mergeCell ref="A179:A181"/>
    <mergeCell ref="X10:Z10"/>
    <mergeCell ref="L10:N10"/>
    <mergeCell ref="O10:Q10"/>
    <mergeCell ref="U10:W10"/>
  </mergeCells>
  <phoneticPr fontId="9" type="noConversion"/>
  <pageMargins left="0.59055118110236227" right="0.39370078740157483" top="0.78740157480314965" bottom="0.78740157480314965" header="0.51181102362204722" footer="0.51181102362204722"/>
  <pageSetup paperSize="9" scale="50" orientation="landscape" horizontalDpi="300" verticalDpi="300" r:id="rId1"/>
  <headerFooter alignWithMargins="0">
    <oddHeader>&amp;C&amp;F&amp;R&amp;D</oddHeader>
    <oddFooter>Seite &amp;P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"/>
  <sheetViews>
    <sheetView showZeros="0" zoomScale="85" zoomScaleNormal="85" workbookViewId="0">
      <pane xSplit="2" ySplit="11" topLeftCell="C155" activePane="bottomRight" state="frozen"/>
      <selection pane="topRight" activeCell="C1" sqref="C1"/>
      <selection pane="bottomLeft" activeCell="A12" sqref="A12"/>
      <selection pane="bottomRight" activeCell="B193" sqref="B193"/>
    </sheetView>
  </sheetViews>
  <sheetFormatPr baseColWidth="10" defaultRowHeight="12.75" x14ac:dyDescent="0.2"/>
  <cols>
    <col min="1" max="1" width="11.42578125" style="11"/>
    <col min="2" max="11" width="11.42578125" style="4"/>
    <col min="13" max="16384" width="11.42578125" style="4"/>
  </cols>
  <sheetData>
    <row r="1" spans="1:15" ht="20.25" x14ac:dyDescent="0.3">
      <c r="A1" s="1" t="s">
        <v>0</v>
      </c>
      <c r="B1" s="2"/>
      <c r="D1" s="3" t="s">
        <v>1</v>
      </c>
      <c r="E1" s="2"/>
      <c r="F1" s="2"/>
      <c r="G1" s="2"/>
      <c r="H1" s="2"/>
      <c r="I1" s="2"/>
      <c r="K1" s="2"/>
      <c r="M1" s="2"/>
      <c r="N1" s="6" t="s">
        <v>2</v>
      </c>
      <c r="O1" s="2"/>
    </row>
    <row r="2" spans="1:15" ht="15.75" x14ac:dyDescent="0.25">
      <c r="A2" s="7"/>
      <c r="B2" s="2"/>
      <c r="D2" s="3" t="s">
        <v>25</v>
      </c>
      <c r="E2" s="2"/>
      <c r="F2" s="2"/>
      <c r="G2" s="2"/>
      <c r="H2" s="2"/>
      <c r="I2" s="2"/>
      <c r="K2" s="2"/>
      <c r="M2" s="2"/>
      <c r="N2" s="3" t="s">
        <v>3</v>
      </c>
      <c r="O2" s="2"/>
    </row>
    <row r="3" spans="1:15" ht="15.75" x14ac:dyDescent="0.25">
      <c r="A3" s="7"/>
      <c r="B3" s="2"/>
      <c r="D3" s="3" t="s">
        <v>29</v>
      </c>
      <c r="E3" s="2"/>
      <c r="F3" s="2"/>
      <c r="G3" s="2"/>
      <c r="H3" s="2"/>
      <c r="I3" s="2"/>
      <c r="J3" s="2"/>
      <c r="K3" s="2"/>
      <c r="M3" s="2"/>
      <c r="N3" s="2"/>
      <c r="O3" s="2"/>
    </row>
    <row r="4" spans="1:15" x14ac:dyDescent="0.2">
      <c r="A4" s="7"/>
      <c r="B4" s="2"/>
      <c r="C4" s="2"/>
      <c r="D4" s="2"/>
      <c r="E4" s="2"/>
      <c r="F4" s="2"/>
      <c r="G4" s="8"/>
      <c r="H4" s="2"/>
      <c r="I4" s="2"/>
      <c r="J4" s="2"/>
      <c r="K4" s="2"/>
      <c r="M4" s="2"/>
      <c r="N4" s="2"/>
      <c r="O4" s="2"/>
    </row>
    <row r="5" spans="1:15" x14ac:dyDescent="0.2">
      <c r="A5" s="7"/>
      <c r="B5" s="2"/>
      <c r="C5" s="2"/>
      <c r="D5" s="2"/>
      <c r="E5" s="2"/>
      <c r="F5" s="2"/>
      <c r="G5" s="2"/>
      <c r="H5" s="2"/>
      <c r="I5" s="2"/>
      <c r="J5" s="2"/>
      <c r="K5" s="2"/>
      <c r="M5" s="2"/>
      <c r="N5" s="2"/>
      <c r="O5" s="2"/>
    </row>
    <row r="6" spans="1:15" ht="45" x14ac:dyDescent="0.6">
      <c r="A6" s="9" t="s">
        <v>4</v>
      </c>
      <c r="B6" s="2"/>
      <c r="C6" s="2"/>
      <c r="D6" s="10" t="s">
        <v>5</v>
      </c>
      <c r="E6" s="2"/>
      <c r="F6" s="2"/>
      <c r="G6" s="2"/>
      <c r="H6" s="2"/>
      <c r="I6" s="2"/>
      <c r="J6" s="2"/>
      <c r="K6" s="2"/>
      <c r="M6" s="2"/>
      <c r="N6" s="2"/>
      <c r="O6" s="2"/>
    </row>
    <row r="7" spans="1:15" ht="27.75" x14ac:dyDescent="0.4">
      <c r="A7" s="50"/>
      <c r="B7" s="2"/>
      <c r="C7" s="2"/>
      <c r="D7" s="12" t="s">
        <v>27</v>
      </c>
      <c r="E7" s="2"/>
      <c r="F7" s="51"/>
      <c r="G7" s="49"/>
      <c r="H7" s="2"/>
      <c r="I7" s="2"/>
      <c r="J7" s="49"/>
      <c r="K7" s="2"/>
      <c r="M7" s="2"/>
      <c r="N7" s="49"/>
      <c r="O7" s="2"/>
    </row>
    <row r="8" spans="1:15" ht="18.75" thickBot="1" x14ac:dyDescent="0.3">
      <c r="A8" s="50"/>
      <c r="B8" s="2"/>
      <c r="C8" s="2"/>
      <c r="D8" s="2"/>
      <c r="E8" s="2"/>
      <c r="F8" s="51"/>
      <c r="G8" s="49"/>
      <c r="H8" s="2"/>
      <c r="I8" s="2"/>
      <c r="J8" s="49"/>
      <c r="K8" s="2"/>
      <c r="M8" s="2"/>
      <c r="N8" s="49"/>
      <c r="O8" s="2"/>
    </row>
    <row r="9" spans="1:15" s="57" customFormat="1" ht="22.15" customHeight="1" thickBot="1" x14ac:dyDescent="0.35">
      <c r="A9" s="52"/>
      <c r="B9" s="186"/>
      <c r="C9" s="372" t="s">
        <v>18</v>
      </c>
      <c r="D9" s="373"/>
      <c r="E9" s="373"/>
      <c r="F9" s="373"/>
      <c r="G9" s="373"/>
      <c r="H9" s="373"/>
      <c r="I9" s="373"/>
      <c r="J9" s="373"/>
      <c r="K9" s="374"/>
      <c r="L9"/>
      <c r="M9" s="369" t="s">
        <v>28</v>
      </c>
      <c r="N9" s="370"/>
      <c r="O9" s="371"/>
    </row>
    <row r="10" spans="1:15" s="65" customFormat="1" ht="20.100000000000001" customHeight="1" thickBot="1" x14ac:dyDescent="0.3">
      <c r="A10" s="58" t="s">
        <v>8</v>
      </c>
      <c r="B10" s="187"/>
      <c r="C10" s="60" t="s">
        <v>95</v>
      </c>
      <c r="D10" s="60"/>
      <c r="E10" s="60"/>
      <c r="F10" s="61" t="s">
        <v>96</v>
      </c>
      <c r="G10" s="62"/>
      <c r="H10" s="62"/>
      <c r="I10" s="162" t="s">
        <v>23</v>
      </c>
      <c r="J10" s="163"/>
      <c r="K10" s="164"/>
      <c r="L10"/>
      <c r="M10" s="60" t="s">
        <v>26</v>
      </c>
      <c r="N10" s="60"/>
      <c r="O10" s="60"/>
    </row>
    <row r="11" spans="1:15" s="72" customFormat="1" ht="18" customHeight="1" thickBot="1" x14ac:dyDescent="0.3">
      <c r="A11" s="66"/>
      <c r="B11" s="188"/>
      <c r="C11" s="71" t="s">
        <v>13</v>
      </c>
      <c r="D11" s="69" t="s">
        <v>14</v>
      </c>
      <c r="E11" s="70" t="s">
        <v>12</v>
      </c>
      <c r="F11" s="71" t="s">
        <v>13</v>
      </c>
      <c r="G11" s="69" t="s">
        <v>14</v>
      </c>
      <c r="H11" s="185" t="s">
        <v>12</v>
      </c>
      <c r="I11" s="165" t="s">
        <v>13</v>
      </c>
      <c r="J11" s="166" t="s">
        <v>14</v>
      </c>
      <c r="K11" s="167" t="s">
        <v>12</v>
      </c>
      <c r="L11"/>
      <c r="M11" s="71" t="s">
        <v>13</v>
      </c>
      <c r="N11" s="69" t="s">
        <v>14</v>
      </c>
      <c r="O11" s="70" t="s">
        <v>12</v>
      </c>
    </row>
    <row r="12" spans="1:15" s="2" customFormat="1" ht="17.100000000000001" customHeight="1" x14ac:dyDescent="0.2">
      <c r="A12" s="74"/>
      <c r="B12" s="157" t="s">
        <v>15</v>
      </c>
      <c r="C12" s="79"/>
      <c r="D12" s="76"/>
      <c r="E12" s="75">
        <f t="shared" ref="E12:E75" si="0">SUM(C12:D12)</f>
        <v>0</v>
      </c>
      <c r="F12" s="77"/>
      <c r="G12" s="76"/>
      <c r="H12" s="157"/>
      <c r="I12" s="174">
        <f t="shared" ref="I12:J15" si="1">SUM(C12,F12)</f>
        <v>0</v>
      </c>
      <c r="J12" s="169">
        <f t="shared" si="1"/>
        <v>0</v>
      </c>
      <c r="K12" s="178">
        <f>SUM(I12:J12)</f>
        <v>0</v>
      </c>
      <c r="L12"/>
      <c r="M12" s="80"/>
      <c r="N12" s="81"/>
      <c r="O12" s="82">
        <f>SUM(M12:N12)</f>
        <v>0</v>
      </c>
    </row>
    <row r="13" spans="1:15" s="2" customFormat="1" ht="17.100000000000001" customHeight="1" x14ac:dyDescent="0.2">
      <c r="A13" s="83">
        <v>1950</v>
      </c>
      <c r="B13" s="158" t="s">
        <v>12</v>
      </c>
      <c r="C13" s="87"/>
      <c r="D13" s="86"/>
      <c r="E13" s="84">
        <f t="shared" si="0"/>
        <v>0</v>
      </c>
      <c r="F13" s="87"/>
      <c r="G13" s="86"/>
      <c r="H13" s="158"/>
      <c r="I13" s="171">
        <f t="shared" si="1"/>
        <v>0</v>
      </c>
      <c r="J13" s="172">
        <f t="shared" si="1"/>
        <v>0</v>
      </c>
      <c r="K13" s="173">
        <f>SUM(I13:J13)</f>
        <v>0</v>
      </c>
      <c r="L13"/>
      <c r="M13" s="88"/>
      <c r="N13" s="89"/>
      <c r="O13" s="90">
        <f>SUM(M13:N13)</f>
        <v>0</v>
      </c>
    </row>
    <row r="14" spans="1:15" s="2" customFormat="1" ht="17.100000000000001" customHeight="1" x14ac:dyDescent="0.2">
      <c r="A14" s="74"/>
      <c r="B14" s="157" t="s">
        <v>15</v>
      </c>
      <c r="C14" s="77"/>
      <c r="D14" s="76"/>
      <c r="E14" s="75">
        <f t="shared" si="0"/>
        <v>0</v>
      </c>
      <c r="F14" s="77"/>
      <c r="G14" s="76"/>
      <c r="H14" s="161"/>
      <c r="I14" s="174">
        <f t="shared" si="1"/>
        <v>0</v>
      </c>
      <c r="J14" s="169">
        <f t="shared" si="1"/>
        <v>0</v>
      </c>
      <c r="K14" s="178">
        <f>SUM(I14:J14)</f>
        <v>0</v>
      </c>
      <c r="L14"/>
      <c r="M14" s="80"/>
      <c r="N14" s="81"/>
      <c r="O14" s="82">
        <f>SUM(M14:N14)</f>
        <v>0</v>
      </c>
    </row>
    <row r="15" spans="1:15" s="2" customFormat="1" ht="17.100000000000001" customHeight="1" x14ac:dyDescent="0.2">
      <c r="A15" s="83">
        <v>1951</v>
      </c>
      <c r="B15" s="158" t="s">
        <v>12</v>
      </c>
      <c r="C15" s="87"/>
      <c r="D15" s="86"/>
      <c r="E15" s="84">
        <f t="shared" si="0"/>
        <v>0</v>
      </c>
      <c r="F15" s="87"/>
      <c r="G15" s="86"/>
      <c r="H15" s="161"/>
      <c r="I15" s="171">
        <f t="shared" si="1"/>
        <v>0</v>
      </c>
      <c r="J15" s="172">
        <f t="shared" si="1"/>
        <v>0</v>
      </c>
      <c r="K15" s="173">
        <f>SUM(I15:J15)</f>
        <v>0</v>
      </c>
      <c r="L15"/>
      <c r="M15" s="88"/>
      <c r="N15" s="89"/>
      <c r="O15" s="90">
        <f>SUM(M15:N15)</f>
        <v>0</v>
      </c>
    </row>
    <row r="16" spans="1:15" s="2" customFormat="1" ht="17.100000000000001" customHeight="1" x14ac:dyDescent="0.2">
      <c r="A16" s="74"/>
      <c r="B16" s="157" t="s">
        <v>15</v>
      </c>
      <c r="C16" s="77"/>
      <c r="D16" s="76"/>
      <c r="E16" s="75">
        <f t="shared" si="0"/>
        <v>0</v>
      </c>
      <c r="F16" s="77"/>
      <c r="G16" s="76"/>
      <c r="H16" s="157"/>
      <c r="I16" s="174">
        <f t="shared" ref="I16:I79" si="2">SUM(C16,F16)</f>
        <v>0</v>
      </c>
      <c r="J16" s="169">
        <f t="shared" ref="J16:J79" si="3">SUM(D16,G16)</f>
        <v>0</v>
      </c>
      <c r="K16" s="178">
        <f t="shared" ref="K16:K79" si="4">SUM(I16:J16)</f>
        <v>0</v>
      </c>
      <c r="L16"/>
      <c r="M16" s="80"/>
      <c r="N16" s="81"/>
      <c r="O16" s="82">
        <f t="shared" ref="O16:O79" si="5">SUM(M16:N16)</f>
        <v>0</v>
      </c>
    </row>
    <row r="17" spans="1:15" s="2" customFormat="1" ht="17.100000000000001" customHeight="1" x14ac:dyDescent="0.2">
      <c r="A17" s="83">
        <v>1952</v>
      </c>
      <c r="B17" s="158" t="s">
        <v>12</v>
      </c>
      <c r="C17" s="87"/>
      <c r="D17" s="86"/>
      <c r="E17" s="84">
        <f t="shared" si="0"/>
        <v>0</v>
      </c>
      <c r="F17" s="87"/>
      <c r="G17" s="86"/>
      <c r="H17" s="158"/>
      <c r="I17" s="171">
        <f t="shared" si="2"/>
        <v>0</v>
      </c>
      <c r="J17" s="172">
        <f t="shared" si="3"/>
        <v>0</v>
      </c>
      <c r="K17" s="173">
        <f t="shared" si="4"/>
        <v>0</v>
      </c>
      <c r="L17"/>
      <c r="M17" s="88"/>
      <c r="N17" s="89"/>
      <c r="O17" s="90">
        <f t="shared" si="5"/>
        <v>0</v>
      </c>
    </row>
    <row r="18" spans="1:15" s="2" customFormat="1" ht="17.100000000000001" customHeight="1" x14ac:dyDescent="0.2">
      <c r="A18" s="74"/>
      <c r="B18" s="157" t="s">
        <v>15</v>
      </c>
      <c r="C18" s="77"/>
      <c r="D18" s="76"/>
      <c r="E18" s="75">
        <f t="shared" si="0"/>
        <v>0</v>
      </c>
      <c r="F18" s="77"/>
      <c r="G18" s="76"/>
      <c r="H18" s="157"/>
      <c r="I18" s="174">
        <f t="shared" si="2"/>
        <v>0</v>
      </c>
      <c r="J18" s="169">
        <f t="shared" si="3"/>
        <v>0</v>
      </c>
      <c r="K18" s="178">
        <f t="shared" si="4"/>
        <v>0</v>
      </c>
      <c r="L18"/>
      <c r="M18" s="80"/>
      <c r="N18" s="81"/>
      <c r="O18" s="82">
        <f t="shared" si="5"/>
        <v>0</v>
      </c>
    </row>
    <row r="19" spans="1:15" s="2" customFormat="1" ht="17.100000000000001" customHeight="1" x14ac:dyDescent="0.2">
      <c r="A19" s="83">
        <v>1953</v>
      </c>
      <c r="B19" s="158" t="s">
        <v>12</v>
      </c>
      <c r="C19" s="87"/>
      <c r="D19" s="86"/>
      <c r="E19" s="84">
        <f t="shared" si="0"/>
        <v>0</v>
      </c>
      <c r="F19" s="87"/>
      <c r="G19" s="86"/>
      <c r="H19" s="158"/>
      <c r="I19" s="171">
        <f t="shared" si="2"/>
        <v>0</v>
      </c>
      <c r="J19" s="172">
        <f t="shared" si="3"/>
        <v>0</v>
      </c>
      <c r="K19" s="173">
        <f t="shared" si="4"/>
        <v>0</v>
      </c>
      <c r="L19"/>
      <c r="M19" s="88"/>
      <c r="N19" s="89"/>
      <c r="O19" s="90">
        <f t="shared" si="5"/>
        <v>0</v>
      </c>
    </row>
    <row r="20" spans="1:15" s="2" customFormat="1" ht="17.100000000000001" customHeight="1" x14ac:dyDescent="0.2">
      <c r="A20" s="74"/>
      <c r="B20" s="157" t="s">
        <v>15</v>
      </c>
      <c r="C20" s="77"/>
      <c r="D20" s="76"/>
      <c r="E20" s="75">
        <f t="shared" si="0"/>
        <v>0</v>
      </c>
      <c r="F20" s="77"/>
      <c r="G20" s="76"/>
      <c r="H20" s="157"/>
      <c r="I20" s="174">
        <f t="shared" si="2"/>
        <v>0</v>
      </c>
      <c r="J20" s="169">
        <f t="shared" si="3"/>
        <v>0</v>
      </c>
      <c r="K20" s="178">
        <f t="shared" si="4"/>
        <v>0</v>
      </c>
      <c r="L20"/>
      <c r="M20" s="80"/>
      <c r="N20" s="81"/>
      <c r="O20" s="82">
        <f t="shared" si="5"/>
        <v>0</v>
      </c>
    </row>
    <row r="21" spans="1:15" s="2" customFormat="1" ht="17.100000000000001" customHeight="1" x14ac:dyDescent="0.2">
      <c r="A21" s="83">
        <v>1954</v>
      </c>
      <c r="B21" s="158" t="s">
        <v>12</v>
      </c>
      <c r="C21" s="87"/>
      <c r="D21" s="86"/>
      <c r="E21" s="84">
        <f t="shared" si="0"/>
        <v>0</v>
      </c>
      <c r="F21" s="87"/>
      <c r="G21" s="86"/>
      <c r="H21" s="158"/>
      <c r="I21" s="171">
        <f t="shared" si="2"/>
        <v>0</v>
      </c>
      <c r="J21" s="172">
        <f t="shared" si="3"/>
        <v>0</v>
      </c>
      <c r="K21" s="173">
        <f t="shared" si="4"/>
        <v>0</v>
      </c>
      <c r="L21"/>
      <c r="M21" s="88"/>
      <c r="N21" s="89"/>
      <c r="O21" s="90">
        <f t="shared" si="5"/>
        <v>0</v>
      </c>
    </row>
    <row r="22" spans="1:15" s="2" customFormat="1" ht="17.100000000000001" customHeight="1" x14ac:dyDescent="0.2">
      <c r="A22" s="74"/>
      <c r="B22" s="157" t="s">
        <v>15</v>
      </c>
      <c r="C22" s="77"/>
      <c r="D22" s="76"/>
      <c r="E22" s="75">
        <f t="shared" si="0"/>
        <v>0</v>
      </c>
      <c r="F22" s="77"/>
      <c r="G22" s="76"/>
      <c r="H22" s="157"/>
      <c r="I22" s="174">
        <f t="shared" si="2"/>
        <v>0</v>
      </c>
      <c r="J22" s="169">
        <f t="shared" si="3"/>
        <v>0</v>
      </c>
      <c r="K22" s="178">
        <f t="shared" si="4"/>
        <v>0</v>
      </c>
      <c r="L22"/>
      <c r="M22" s="80"/>
      <c r="N22" s="81"/>
      <c r="O22" s="82">
        <f t="shared" si="5"/>
        <v>0</v>
      </c>
    </row>
    <row r="23" spans="1:15" s="2" customFormat="1" ht="17.100000000000001" customHeight="1" x14ac:dyDescent="0.2">
      <c r="A23" s="83">
        <v>1955</v>
      </c>
      <c r="B23" s="158" t="s">
        <v>12</v>
      </c>
      <c r="C23" s="87"/>
      <c r="D23" s="86"/>
      <c r="E23" s="84">
        <f t="shared" si="0"/>
        <v>0</v>
      </c>
      <c r="F23" s="87"/>
      <c r="G23" s="86"/>
      <c r="H23" s="158"/>
      <c r="I23" s="171">
        <f t="shared" si="2"/>
        <v>0</v>
      </c>
      <c r="J23" s="172">
        <f t="shared" si="3"/>
        <v>0</v>
      </c>
      <c r="K23" s="173">
        <f t="shared" si="4"/>
        <v>0</v>
      </c>
      <c r="L23"/>
      <c r="M23" s="88"/>
      <c r="N23" s="89"/>
      <c r="O23" s="90">
        <f t="shared" si="5"/>
        <v>0</v>
      </c>
    </row>
    <row r="24" spans="1:15" s="2" customFormat="1" ht="17.100000000000001" customHeight="1" x14ac:dyDescent="0.2">
      <c r="A24" s="74"/>
      <c r="B24" s="157" t="s">
        <v>15</v>
      </c>
      <c r="C24" s="77"/>
      <c r="D24" s="76"/>
      <c r="E24" s="75">
        <f t="shared" si="0"/>
        <v>0</v>
      </c>
      <c r="F24" s="77"/>
      <c r="G24" s="76"/>
      <c r="H24" s="157"/>
      <c r="I24" s="174">
        <f t="shared" si="2"/>
        <v>0</v>
      </c>
      <c r="J24" s="169">
        <f t="shared" si="3"/>
        <v>0</v>
      </c>
      <c r="K24" s="178">
        <f t="shared" si="4"/>
        <v>0</v>
      </c>
      <c r="L24"/>
      <c r="M24" s="80"/>
      <c r="N24" s="81"/>
      <c r="O24" s="82">
        <f t="shared" si="5"/>
        <v>0</v>
      </c>
    </row>
    <row r="25" spans="1:15" s="2" customFormat="1" ht="17.100000000000001" customHeight="1" x14ac:dyDescent="0.2">
      <c r="A25" s="83">
        <v>1956</v>
      </c>
      <c r="B25" s="158" t="s">
        <v>12</v>
      </c>
      <c r="C25" s="87"/>
      <c r="D25" s="86"/>
      <c r="E25" s="84">
        <f t="shared" si="0"/>
        <v>0</v>
      </c>
      <c r="F25" s="87"/>
      <c r="G25" s="86"/>
      <c r="H25" s="158"/>
      <c r="I25" s="171">
        <f t="shared" si="2"/>
        <v>0</v>
      </c>
      <c r="J25" s="172">
        <f t="shared" si="3"/>
        <v>0</v>
      </c>
      <c r="K25" s="173">
        <f t="shared" si="4"/>
        <v>0</v>
      </c>
      <c r="L25"/>
      <c r="M25" s="88"/>
      <c r="N25" s="89"/>
      <c r="O25" s="90">
        <f t="shared" si="5"/>
        <v>0</v>
      </c>
    </row>
    <row r="26" spans="1:15" s="2" customFormat="1" ht="17.100000000000001" customHeight="1" x14ac:dyDescent="0.2">
      <c r="A26" s="74"/>
      <c r="B26" s="157" t="s">
        <v>15</v>
      </c>
      <c r="C26" s="77"/>
      <c r="D26" s="76"/>
      <c r="E26" s="75">
        <f t="shared" si="0"/>
        <v>0</v>
      </c>
      <c r="F26" s="77"/>
      <c r="G26" s="76"/>
      <c r="H26" s="157"/>
      <c r="I26" s="174">
        <f t="shared" si="2"/>
        <v>0</v>
      </c>
      <c r="J26" s="169">
        <f t="shared" si="3"/>
        <v>0</v>
      </c>
      <c r="K26" s="178">
        <f t="shared" si="4"/>
        <v>0</v>
      </c>
      <c r="L26"/>
      <c r="M26" s="80"/>
      <c r="N26" s="81"/>
      <c r="O26" s="82">
        <f t="shared" si="5"/>
        <v>0</v>
      </c>
    </row>
    <row r="27" spans="1:15" s="2" customFormat="1" ht="17.100000000000001" customHeight="1" x14ac:dyDescent="0.2">
      <c r="A27" s="83">
        <v>1957</v>
      </c>
      <c r="B27" s="158" t="s">
        <v>12</v>
      </c>
      <c r="C27" s="87"/>
      <c r="D27" s="86"/>
      <c r="E27" s="84">
        <f t="shared" si="0"/>
        <v>0</v>
      </c>
      <c r="F27" s="87"/>
      <c r="G27" s="86"/>
      <c r="H27" s="158"/>
      <c r="I27" s="171">
        <f t="shared" si="2"/>
        <v>0</v>
      </c>
      <c r="J27" s="172">
        <f t="shared" si="3"/>
        <v>0</v>
      </c>
      <c r="K27" s="173">
        <f t="shared" si="4"/>
        <v>0</v>
      </c>
      <c r="L27"/>
      <c r="M27" s="88"/>
      <c r="N27" s="89"/>
      <c r="O27" s="90">
        <f t="shared" si="5"/>
        <v>0</v>
      </c>
    </row>
    <row r="28" spans="1:15" s="2" customFormat="1" ht="17.100000000000001" customHeight="1" x14ac:dyDescent="0.2">
      <c r="A28" s="74"/>
      <c r="B28" s="157" t="s">
        <v>15</v>
      </c>
      <c r="C28" s="77"/>
      <c r="D28" s="76"/>
      <c r="E28" s="75">
        <f t="shared" si="0"/>
        <v>0</v>
      </c>
      <c r="F28" s="77"/>
      <c r="G28" s="76"/>
      <c r="H28" s="157"/>
      <c r="I28" s="174">
        <f t="shared" si="2"/>
        <v>0</v>
      </c>
      <c r="J28" s="169">
        <f t="shared" si="3"/>
        <v>0</v>
      </c>
      <c r="K28" s="178">
        <f t="shared" si="4"/>
        <v>0</v>
      </c>
      <c r="L28"/>
      <c r="M28" s="80"/>
      <c r="N28" s="81"/>
      <c r="O28" s="82">
        <f t="shared" si="5"/>
        <v>0</v>
      </c>
    </row>
    <row r="29" spans="1:15" s="2" customFormat="1" ht="17.100000000000001" customHeight="1" x14ac:dyDescent="0.2">
      <c r="A29" s="83">
        <v>1958</v>
      </c>
      <c r="B29" s="158" t="s">
        <v>12</v>
      </c>
      <c r="C29" s="87"/>
      <c r="D29" s="86"/>
      <c r="E29" s="84">
        <f t="shared" si="0"/>
        <v>0</v>
      </c>
      <c r="F29" s="87"/>
      <c r="G29" s="86"/>
      <c r="H29" s="158"/>
      <c r="I29" s="171">
        <f t="shared" si="2"/>
        <v>0</v>
      </c>
      <c r="J29" s="172">
        <f t="shared" si="3"/>
        <v>0</v>
      </c>
      <c r="K29" s="173">
        <f t="shared" si="4"/>
        <v>0</v>
      </c>
      <c r="L29"/>
      <c r="M29" s="88"/>
      <c r="N29" s="89"/>
      <c r="O29" s="90">
        <f t="shared" si="5"/>
        <v>0</v>
      </c>
    </row>
    <row r="30" spans="1:15" s="2" customFormat="1" ht="17.100000000000001" customHeight="1" x14ac:dyDescent="0.2">
      <c r="A30" s="74"/>
      <c r="B30" s="157" t="s">
        <v>15</v>
      </c>
      <c r="C30" s="77"/>
      <c r="D30" s="76"/>
      <c r="E30" s="75">
        <f t="shared" si="0"/>
        <v>0</v>
      </c>
      <c r="F30" s="77"/>
      <c r="G30" s="76"/>
      <c r="H30" s="157"/>
      <c r="I30" s="174">
        <f t="shared" si="2"/>
        <v>0</v>
      </c>
      <c r="J30" s="169">
        <f t="shared" si="3"/>
        <v>0</v>
      </c>
      <c r="K30" s="178">
        <f t="shared" si="4"/>
        <v>0</v>
      </c>
      <c r="L30"/>
      <c r="M30" s="80"/>
      <c r="N30" s="81"/>
      <c r="O30" s="82">
        <f t="shared" si="5"/>
        <v>0</v>
      </c>
    </row>
    <row r="31" spans="1:15" s="2" customFormat="1" ht="17.100000000000001" customHeight="1" x14ac:dyDescent="0.2">
      <c r="A31" s="83">
        <v>1959</v>
      </c>
      <c r="B31" s="158" t="s">
        <v>12</v>
      </c>
      <c r="C31" s="87"/>
      <c r="D31" s="86"/>
      <c r="E31" s="84">
        <f t="shared" si="0"/>
        <v>0</v>
      </c>
      <c r="F31" s="87"/>
      <c r="G31" s="86"/>
      <c r="H31" s="158"/>
      <c r="I31" s="171">
        <f t="shared" si="2"/>
        <v>0</v>
      </c>
      <c r="J31" s="172">
        <f t="shared" si="3"/>
        <v>0</v>
      </c>
      <c r="K31" s="173">
        <f t="shared" si="4"/>
        <v>0</v>
      </c>
      <c r="L31"/>
      <c r="M31" s="88"/>
      <c r="N31" s="89"/>
      <c r="O31" s="90">
        <f t="shared" si="5"/>
        <v>0</v>
      </c>
    </row>
    <row r="32" spans="1:15" s="2" customFormat="1" ht="17.100000000000001" customHeight="1" x14ac:dyDescent="0.2">
      <c r="A32" s="74"/>
      <c r="B32" s="157" t="s">
        <v>15</v>
      </c>
      <c r="C32" s="77"/>
      <c r="D32" s="76"/>
      <c r="E32" s="75">
        <f t="shared" si="0"/>
        <v>0</v>
      </c>
      <c r="F32" s="77"/>
      <c r="G32" s="76"/>
      <c r="H32" s="157"/>
      <c r="I32" s="174">
        <f t="shared" si="2"/>
        <v>0</v>
      </c>
      <c r="J32" s="169">
        <f t="shared" si="3"/>
        <v>0</v>
      </c>
      <c r="K32" s="178">
        <f t="shared" si="4"/>
        <v>0</v>
      </c>
      <c r="L32"/>
      <c r="M32" s="80"/>
      <c r="N32" s="81"/>
      <c r="O32" s="82">
        <f t="shared" si="5"/>
        <v>0</v>
      </c>
    </row>
    <row r="33" spans="1:15" s="2" customFormat="1" ht="17.100000000000001" customHeight="1" x14ac:dyDescent="0.2">
      <c r="A33" s="83">
        <v>1960</v>
      </c>
      <c r="B33" s="158" t="s">
        <v>12</v>
      </c>
      <c r="C33" s="87"/>
      <c r="D33" s="86"/>
      <c r="E33" s="84">
        <f t="shared" si="0"/>
        <v>0</v>
      </c>
      <c r="F33" s="87"/>
      <c r="G33" s="86"/>
      <c r="H33" s="158"/>
      <c r="I33" s="171">
        <f t="shared" si="2"/>
        <v>0</v>
      </c>
      <c r="J33" s="172">
        <f t="shared" si="3"/>
        <v>0</v>
      </c>
      <c r="K33" s="173">
        <f t="shared" si="4"/>
        <v>0</v>
      </c>
      <c r="L33"/>
      <c r="M33" s="88"/>
      <c r="N33" s="89"/>
      <c r="O33" s="90">
        <f t="shared" si="5"/>
        <v>0</v>
      </c>
    </row>
    <row r="34" spans="1:15" s="2" customFormat="1" ht="17.100000000000001" customHeight="1" x14ac:dyDescent="0.2">
      <c r="A34" s="74"/>
      <c r="B34" s="157" t="s">
        <v>15</v>
      </c>
      <c r="C34" s="77"/>
      <c r="D34" s="76"/>
      <c r="E34" s="75">
        <f t="shared" si="0"/>
        <v>0</v>
      </c>
      <c r="F34" s="77"/>
      <c r="G34" s="76"/>
      <c r="H34" s="157"/>
      <c r="I34" s="174">
        <f t="shared" si="2"/>
        <v>0</v>
      </c>
      <c r="J34" s="169">
        <f t="shared" si="3"/>
        <v>0</v>
      </c>
      <c r="K34" s="178">
        <f t="shared" si="4"/>
        <v>0</v>
      </c>
      <c r="L34"/>
      <c r="M34" s="80"/>
      <c r="N34" s="81"/>
      <c r="O34" s="82">
        <f t="shared" si="5"/>
        <v>0</v>
      </c>
    </row>
    <row r="35" spans="1:15" s="2" customFormat="1" ht="17.100000000000001" customHeight="1" x14ac:dyDescent="0.2">
      <c r="A35" s="83">
        <v>1961</v>
      </c>
      <c r="B35" s="158" t="s">
        <v>12</v>
      </c>
      <c r="C35" s="87"/>
      <c r="D35" s="86"/>
      <c r="E35" s="84">
        <f t="shared" si="0"/>
        <v>0</v>
      </c>
      <c r="F35" s="87"/>
      <c r="G35" s="86"/>
      <c r="H35" s="158"/>
      <c r="I35" s="171">
        <f t="shared" si="2"/>
        <v>0</v>
      </c>
      <c r="J35" s="172">
        <f t="shared" si="3"/>
        <v>0</v>
      </c>
      <c r="K35" s="173">
        <f t="shared" si="4"/>
        <v>0</v>
      </c>
      <c r="L35"/>
      <c r="M35" s="88"/>
      <c r="N35" s="89"/>
      <c r="O35" s="90">
        <f t="shared" si="5"/>
        <v>0</v>
      </c>
    </row>
    <row r="36" spans="1:15" s="2" customFormat="1" ht="17.100000000000001" customHeight="1" x14ac:dyDescent="0.2">
      <c r="A36" s="74"/>
      <c r="B36" s="157" t="s">
        <v>15</v>
      </c>
      <c r="C36" s="77"/>
      <c r="D36" s="76"/>
      <c r="E36" s="75">
        <f t="shared" si="0"/>
        <v>0</v>
      </c>
      <c r="F36" s="77"/>
      <c r="G36" s="76"/>
      <c r="H36" s="157"/>
      <c r="I36" s="174">
        <f t="shared" si="2"/>
        <v>0</v>
      </c>
      <c r="J36" s="169">
        <f t="shared" si="3"/>
        <v>0</v>
      </c>
      <c r="K36" s="178">
        <f t="shared" si="4"/>
        <v>0</v>
      </c>
      <c r="L36"/>
      <c r="M36" s="80"/>
      <c r="N36" s="81"/>
      <c r="O36" s="82">
        <f t="shared" si="5"/>
        <v>0</v>
      </c>
    </row>
    <row r="37" spans="1:15" s="2" customFormat="1" ht="17.100000000000001" customHeight="1" x14ac:dyDescent="0.2">
      <c r="A37" s="83">
        <v>1962</v>
      </c>
      <c r="B37" s="158" t="s">
        <v>12</v>
      </c>
      <c r="C37" s="87"/>
      <c r="D37" s="86"/>
      <c r="E37" s="84">
        <f t="shared" si="0"/>
        <v>0</v>
      </c>
      <c r="F37" s="87"/>
      <c r="G37" s="86"/>
      <c r="H37" s="158"/>
      <c r="I37" s="171">
        <f t="shared" si="2"/>
        <v>0</v>
      </c>
      <c r="J37" s="172">
        <f t="shared" si="3"/>
        <v>0</v>
      </c>
      <c r="K37" s="173">
        <f t="shared" si="4"/>
        <v>0</v>
      </c>
      <c r="L37"/>
      <c r="M37" s="88"/>
      <c r="N37" s="89"/>
      <c r="O37" s="90">
        <f t="shared" si="5"/>
        <v>0</v>
      </c>
    </row>
    <row r="38" spans="1:15" s="2" customFormat="1" ht="17.100000000000001" customHeight="1" x14ac:dyDescent="0.2">
      <c r="A38" s="74"/>
      <c r="B38" s="157" t="s">
        <v>15</v>
      </c>
      <c r="C38" s="77"/>
      <c r="D38" s="76"/>
      <c r="E38" s="75">
        <f t="shared" si="0"/>
        <v>0</v>
      </c>
      <c r="F38" s="77"/>
      <c r="G38" s="76"/>
      <c r="H38" s="157"/>
      <c r="I38" s="174">
        <f t="shared" si="2"/>
        <v>0</v>
      </c>
      <c r="J38" s="169">
        <f t="shared" si="3"/>
        <v>0</v>
      </c>
      <c r="K38" s="178">
        <f t="shared" si="4"/>
        <v>0</v>
      </c>
      <c r="L38"/>
      <c r="M38" s="80"/>
      <c r="N38" s="81"/>
      <c r="O38" s="82">
        <f t="shared" si="5"/>
        <v>0</v>
      </c>
    </row>
    <row r="39" spans="1:15" s="2" customFormat="1" ht="17.100000000000001" customHeight="1" x14ac:dyDescent="0.2">
      <c r="A39" s="83">
        <v>1963</v>
      </c>
      <c r="B39" s="158" t="s">
        <v>12</v>
      </c>
      <c r="C39" s="87"/>
      <c r="D39" s="86"/>
      <c r="E39" s="84">
        <f t="shared" si="0"/>
        <v>0</v>
      </c>
      <c r="F39" s="87"/>
      <c r="G39" s="86"/>
      <c r="H39" s="158"/>
      <c r="I39" s="171">
        <f t="shared" si="2"/>
        <v>0</v>
      </c>
      <c r="J39" s="172">
        <f t="shared" si="3"/>
        <v>0</v>
      </c>
      <c r="K39" s="173">
        <f t="shared" si="4"/>
        <v>0</v>
      </c>
      <c r="L39"/>
      <c r="M39" s="88"/>
      <c r="N39" s="89"/>
      <c r="O39" s="90">
        <f t="shared" si="5"/>
        <v>0</v>
      </c>
    </row>
    <row r="40" spans="1:15" s="2" customFormat="1" ht="17.100000000000001" customHeight="1" x14ac:dyDescent="0.2">
      <c r="A40" s="74"/>
      <c r="B40" s="157" t="s">
        <v>15</v>
      </c>
      <c r="C40" s="77"/>
      <c r="D40" s="76"/>
      <c r="E40" s="75">
        <f t="shared" si="0"/>
        <v>0</v>
      </c>
      <c r="F40" s="77"/>
      <c r="G40" s="76"/>
      <c r="H40" s="157"/>
      <c r="I40" s="174">
        <f t="shared" si="2"/>
        <v>0</v>
      </c>
      <c r="J40" s="169">
        <f t="shared" si="3"/>
        <v>0</v>
      </c>
      <c r="K40" s="178">
        <f t="shared" si="4"/>
        <v>0</v>
      </c>
      <c r="L40"/>
      <c r="M40" s="92"/>
      <c r="N40" s="93"/>
      <c r="O40" s="82">
        <f t="shared" si="5"/>
        <v>0</v>
      </c>
    </row>
    <row r="41" spans="1:15" s="2" customFormat="1" ht="17.100000000000001" customHeight="1" x14ac:dyDescent="0.2">
      <c r="A41" s="83">
        <v>1964</v>
      </c>
      <c r="B41" s="158" t="s">
        <v>12</v>
      </c>
      <c r="C41" s="87"/>
      <c r="D41" s="86"/>
      <c r="E41" s="84">
        <f t="shared" si="0"/>
        <v>0</v>
      </c>
      <c r="F41" s="87"/>
      <c r="G41" s="86"/>
      <c r="H41" s="158"/>
      <c r="I41" s="171">
        <f t="shared" si="2"/>
        <v>0</v>
      </c>
      <c r="J41" s="172">
        <f t="shared" si="3"/>
        <v>0</v>
      </c>
      <c r="K41" s="173">
        <f t="shared" si="4"/>
        <v>0</v>
      </c>
      <c r="L41"/>
      <c r="M41" s="95"/>
      <c r="N41" s="96"/>
      <c r="O41" s="90">
        <f t="shared" si="5"/>
        <v>0</v>
      </c>
    </row>
    <row r="42" spans="1:15" s="2" customFormat="1" ht="17.100000000000001" customHeight="1" x14ac:dyDescent="0.2">
      <c r="A42" s="74"/>
      <c r="B42" s="157" t="s">
        <v>15</v>
      </c>
      <c r="C42" s="77"/>
      <c r="D42" s="76"/>
      <c r="E42" s="75">
        <f t="shared" si="0"/>
        <v>0</v>
      </c>
      <c r="F42" s="77"/>
      <c r="G42" s="76"/>
      <c r="H42" s="157"/>
      <c r="I42" s="174">
        <f t="shared" si="2"/>
        <v>0</v>
      </c>
      <c r="J42" s="169">
        <f t="shared" si="3"/>
        <v>0</v>
      </c>
      <c r="K42" s="178">
        <f t="shared" si="4"/>
        <v>0</v>
      </c>
      <c r="L42"/>
      <c r="M42" s="92"/>
      <c r="N42" s="93"/>
      <c r="O42" s="82">
        <f t="shared" si="5"/>
        <v>0</v>
      </c>
    </row>
    <row r="43" spans="1:15" s="2" customFormat="1" ht="17.100000000000001" customHeight="1" x14ac:dyDescent="0.2">
      <c r="A43" s="83">
        <v>1965</v>
      </c>
      <c r="B43" s="158" t="s">
        <v>12</v>
      </c>
      <c r="C43" s="87"/>
      <c r="D43" s="86"/>
      <c r="E43" s="84">
        <f t="shared" si="0"/>
        <v>0</v>
      </c>
      <c r="F43" s="87"/>
      <c r="G43" s="86"/>
      <c r="H43" s="158"/>
      <c r="I43" s="171">
        <f t="shared" si="2"/>
        <v>0</v>
      </c>
      <c r="J43" s="172">
        <f t="shared" si="3"/>
        <v>0</v>
      </c>
      <c r="K43" s="173">
        <f t="shared" si="4"/>
        <v>0</v>
      </c>
      <c r="L43"/>
      <c r="M43" s="95"/>
      <c r="N43" s="96"/>
      <c r="O43" s="90">
        <f t="shared" si="5"/>
        <v>0</v>
      </c>
    </row>
    <row r="44" spans="1:15" s="2" customFormat="1" ht="17.100000000000001" customHeight="1" x14ac:dyDescent="0.2">
      <c r="A44" s="74"/>
      <c r="B44" s="157" t="s">
        <v>15</v>
      </c>
      <c r="C44" s="77"/>
      <c r="D44" s="76"/>
      <c r="E44" s="75">
        <f t="shared" si="0"/>
        <v>0</v>
      </c>
      <c r="F44" s="99" t="s">
        <v>16</v>
      </c>
      <c r="G44" s="76"/>
      <c r="H44" s="157">
        <f t="shared" ref="H44:H107" si="6">SUM(F44:G44)</f>
        <v>0</v>
      </c>
      <c r="I44" s="174">
        <f t="shared" si="2"/>
        <v>0</v>
      </c>
      <c r="J44" s="169">
        <f t="shared" si="3"/>
        <v>0</v>
      </c>
      <c r="K44" s="178">
        <f t="shared" si="4"/>
        <v>0</v>
      </c>
      <c r="L44"/>
      <c r="M44" s="92"/>
      <c r="N44" s="93"/>
      <c r="O44" s="82">
        <f t="shared" si="5"/>
        <v>0</v>
      </c>
    </row>
    <row r="45" spans="1:15" s="2" customFormat="1" ht="17.100000000000001" customHeight="1" x14ac:dyDescent="0.2">
      <c r="A45" s="83">
        <v>1966</v>
      </c>
      <c r="B45" s="158" t="s">
        <v>12</v>
      </c>
      <c r="C45" s="87"/>
      <c r="D45" s="86"/>
      <c r="E45" s="84">
        <f t="shared" si="0"/>
        <v>0</v>
      </c>
      <c r="F45" s="86" t="s">
        <v>16</v>
      </c>
      <c r="G45" s="86"/>
      <c r="H45" s="158">
        <f t="shared" si="6"/>
        <v>0</v>
      </c>
      <c r="I45" s="171">
        <f t="shared" si="2"/>
        <v>0</v>
      </c>
      <c r="J45" s="172">
        <f t="shared" si="3"/>
        <v>0</v>
      </c>
      <c r="K45" s="173">
        <f t="shared" si="4"/>
        <v>0</v>
      </c>
      <c r="L45"/>
      <c r="M45" s="95"/>
      <c r="N45" s="96"/>
      <c r="O45" s="90">
        <f t="shared" si="5"/>
        <v>0</v>
      </c>
    </row>
    <row r="46" spans="1:15" s="2" customFormat="1" ht="17.100000000000001" customHeight="1" x14ac:dyDescent="0.2">
      <c r="A46" s="74"/>
      <c r="B46" s="157" t="s">
        <v>15</v>
      </c>
      <c r="C46" s="77"/>
      <c r="D46" s="76"/>
      <c r="E46" s="75">
        <f t="shared" si="0"/>
        <v>0</v>
      </c>
      <c r="F46" s="76">
        <v>1863.2</v>
      </c>
      <c r="G46" s="76"/>
      <c r="H46" s="157">
        <f t="shared" si="6"/>
        <v>1863.2</v>
      </c>
      <c r="I46" s="174">
        <f t="shared" si="2"/>
        <v>1863.2</v>
      </c>
      <c r="J46" s="169">
        <f t="shared" si="3"/>
        <v>0</v>
      </c>
      <c r="K46" s="178">
        <f t="shared" si="4"/>
        <v>1863.2</v>
      </c>
      <c r="L46"/>
      <c r="M46" s="92"/>
      <c r="N46" s="93"/>
      <c r="O46" s="82">
        <f t="shared" si="5"/>
        <v>0</v>
      </c>
    </row>
    <row r="47" spans="1:15" s="2" customFormat="1" ht="17.100000000000001" customHeight="1" x14ac:dyDescent="0.2">
      <c r="A47" s="83">
        <v>1967</v>
      </c>
      <c r="B47" s="158" t="s">
        <v>12</v>
      </c>
      <c r="C47" s="87"/>
      <c r="D47" s="86"/>
      <c r="E47" s="84">
        <f t="shared" si="0"/>
        <v>0</v>
      </c>
      <c r="F47" s="86">
        <v>1836.2</v>
      </c>
      <c r="G47" s="86"/>
      <c r="H47" s="158">
        <f t="shared" si="6"/>
        <v>1836.2</v>
      </c>
      <c r="I47" s="171">
        <f t="shared" si="2"/>
        <v>1836.2</v>
      </c>
      <c r="J47" s="172">
        <f t="shared" si="3"/>
        <v>0</v>
      </c>
      <c r="K47" s="173">
        <f t="shared" si="4"/>
        <v>1836.2</v>
      </c>
      <c r="L47"/>
      <c r="M47" s="95"/>
      <c r="N47" s="96"/>
      <c r="O47" s="90">
        <f t="shared" si="5"/>
        <v>0</v>
      </c>
    </row>
    <row r="48" spans="1:15" s="2" customFormat="1" ht="17.100000000000001" customHeight="1" x14ac:dyDescent="0.2">
      <c r="A48" s="74"/>
      <c r="B48" s="157" t="s">
        <v>15</v>
      </c>
      <c r="C48" s="77"/>
      <c r="D48" s="76"/>
      <c r="E48" s="75">
        <f t="shared" si="0"/>
        <v>0</v>
      </c>
      <c r="F48" s="76"/>
      <c r="G48" s="76"/>
      <c r="H48" s="157">
        <f t="shared" si="6"/>
        <v>0</v>
      </c>
      <c r="I48" s="174">
        <f t="shared" si="2"/>
        <v>0</v>
      </c>
      <c r="J48" s="169">
        <f t="shared" si="3"/>
        <v>0</v>
      </c>
      <c r="K48" s="178">
        <f t="shared" si="4"/>
        <v>0</v>
      </c>
      <c r="L48"/>
      <c r="M48" s="92"/>
      <c r="N48" s="93"/>
      <c r="O48" s="82">
        <f t="shared" si="5"/>
        <v>0</v>
      </c>
    </row>
    <row r="49" spans="1:15" s="2" customFormat="1" ht="17.100000000000001" customHeight="1" x14ac:dyDescent="0.2">
      <c r="A49" s="83">
        <v>1968</v>
      </c>
      <c r="B49" s="158" t="s">
        <v>12</v>
      </c>
      <c r="C49" s="87"/>
      <c r="D49" s="86"/>
      <c r="E49" s="84">
        <f t="shared" si="0"/>
        <v>0</v>
      </c>
      <c r="F49" s="86">
        <v>1863.2</v>
      </c>
      <c r="G49" s="86"/>
      <c r="H49" s="158">
        <f t="shared" si="6"/>
        <v>1863.2</v>
      </c>
      <c r="I49" s="171">
        <f t="shared" si="2"/>
        <v>1863.2</v>
      </c>
      <c r="J49" s="172">
        <f t="shared" si="3"/>
        <v>0</v>
      </c>
      <c r="K49" s="173">
        <f t="shared" si="4"/>
        <v>1863.2</v>
      </c>
      <c r="L49"/>
      <c r="M49" s="95"/>
      <c r="N49" s="96"/>
      <c r="O49" s="90">
        <f t="shared" si="5"/>
        <v>0</v>
      </c>
    </row>
    <row r="50" spans="1:15" s="2" customFormat="1" ht="17.100000000000001" customHeight="1" x14ac:dyDescent="0.2">
      <c r="A50" s="74"/>
      <c r="B50" s="157" t="s">
        <v>15</v>
      </c>
      <c r="C50" s="77"/>
      <c r="D50" s="76"/>
      <c r="E50" s="75">
        <f t="shared" si="0"/>
        <v>0</v>
      </c>
      <c r="F50" s="76">
        <v>528.5</v>
      </c>
      <c r="G50" s="76">
        <v>9.65</v>
      </c>
      <c r="H50" s="157">
        <f t="shared" si="6"/>
        <v>538.15</v>
      </c>
      <c r="I50" s="174">
        <f t="shared" si="2"/>
        <v>528.5</v>
      </c>
      <c r="J50" s="169">
        <f t="shared" si="3"/>
        <v>9.65</v>
      </c>
      <c r="K50" s="178">
        <f t="shared" si="4"/>
        <v>538.15</v>
      </c>
      <c r="L50"/>
      <c r="M50" s="92"/>
      <c r="N50" s="93"/>
      <c r="O50" s="82">
        <f t="shared" si="5"/>
        <v>0</v>
      </c>
    </row>
    <row r="51" spans="1:15" s="2" customFormat="1" ht="17.100000000000001" customHeight="1" x14ac:dyDescent="0.2">
      <c r="A51" s="83">
        <v>1969</v>
      </c>
      <c r="B51" s="158" t="s">
        <v>12</v>
      </c>
      <c r="C51" s="87"/>
      <c r="D51" s="86"/>
      <c r="E51" s="84">
        <f t="shared" si="0"/>
        <v>0</v>
      </c>
      <c r="F51" s="86">
        <v>2364.6999999999998</v>
      </c>
      <c r="G51" s="86">
        <v>9.65</v>
      </c>
      <c r="H51" s="158">
        <f t="shared" si="6"/>
        <v>2374.35</v>
      </c>
      <c r="I51" s="171">
        <f t="shared" si="2"/>
        <v>2364.6999999999998</v>
      </c>
      <c r="J51" s="172">
        <f t="shared" si="3"/>
        <v>9.65</v>
      </c>
      <c r="K51" s="173">
        <f t="shared" si="4"/>
        <v>2374.35</v>
      </c>
      <c r="L51"/>
      <c r="M51" s="95"/>
      <c r="N51" s="96"/>
      <c r="O51" s="90">
        <f t="shared" si="5"/>
        <v>0</v>
      </c>
    </row>
    <row r="52" spans="1:15" s="2" customFormat="1" ht="17.100000000000001" customHeight="1" x14ac:dyDescent="0.2">
      <c r="A52" s="74"/>
      <c r="B52" s="157" t="s">
        <v>15</v>
      </c>
      <c r="C52" s="77"/>
      <c r="D52" s="76"/>
      <c r="E52" s="75">
        <f t="shared" si="0"/>
        <v>0</v>
      </c>
      <c r="F52" s="76"/>
      <c r="G52" s="76"/>
      <c r="H52" s="157">
        <f t="shared" si="6"/>
        <v>0</v>
      </c>
      <c r="I52" s="174">
        <f t="shared" si="2"/>
        <v>0</v>
      </c>
      <c r="J52" s="169">
        <f t="shared" si="3"/>
        <v>0</v>
      </c>
      <c r="K52" s="178">
        <f t="shared" si="4"/>
        <v>0</v>
      </c>
      <c r="L52"/>
      <c r="M52" s="92"/>
      <c r="N52" s="93"/>
      <c r="O52" s="82">
        <f t="shared" si="5"/>
        <v>0</v>
      </c>
    </row>
    <row r="53" spans="1:15" s="2" customFormat="1" ht="17.100000000000001" customHeight="1" x14ac:dyDescent="0.2">
      <c r="A53" s="83">
        <v>1970</v>
      </c>
      <c r="B53" s="158" t="s">
        <v>12</v>
      </c>
      <c r="C53" s="87"/>
      <c r="D53" s="86"/>
      <c r="E53" s="84">
        <f t="shared" si="0"/>
        <v>0</v>
      </c>
      <c r="F53" s="86">
        <v>2364.6999999999998</v>
      </c>
      <c r="G53" s="86">
        <v>9.65</v>
      </c>
      <c r="H53" s="158">
        <f t="shared" si="6"/>
        <v>2374.35</v>
      </c>
      <c r="I53" s="171">
        <f t="shared" si="2"/>
        <v>2364.6999999999998</v>
      </c>
      <c r="J53" s="172">
        <f t="shared" si="3"/>
        <v>9.65</v>
      </c>
      <c r="K53" s="173">
        <f t="shared" si="4"/>
        <v>2374.35</v>
      </c>
      <c r="L53"/>
      <c r="M53" s="95"/>
      <c r="N53" s="96"/>
      <c r="O53" s="90">
        <f t="shared" si="5"/>
        <v>0</v>
      </c>
    </row>
    <row r="54" spans="1:15" s="2" customFormat="1" ht="17.100000000000001" customHeight="1" x14ac:dyDescent="0.2">
      <c r="A54" s="74"/>
      <c r="B54" s="157" t="s">
        <v>15</v>
      </c>
      <c r="C54" s="77"/>
      <c r="D54" s="76"/>
      <c r="E54" s="75">
        <f t="shared" si="0"/>
        <v>0</v>
      </c>
      <c r="F54" s="76"/>
      <c r="G54" s="76"/>
      <c r="H54" s="157">
        <f t="shared" si="6"/>
        <v>0</v>
      </c>
      <c r="I54" s="174">
        <f t="shared" si="2"/>
        <v>0</v>
      </c>
      <c r="J54" s="169">
        <f t="shared" si="3"/>
        <v>0</v>
      </c>
      <c r="K54" s="178">
        <f t="shared" si="4"/>
        <v>0</v>
      </c>
      <c r="L54"/>
      <c r="M54" s="92"/>
      <c r="N54" s="93"/>
      <c r="O54" s="82">
        <f t="shared" si="5"/>
        <v>0</v>
      </c>
    </row>
    <row r="55" spans="1:15" s="2" customFormat="1" ht="17.100000000000001" customHeight="1" x14ac:dyDescent="0.2">
      <c r="A55" s="83">
        <v>1971</v>
      </c>
      <c r="B55" s="158" t="s">
        <v>12</v>
      </c>
      <c r="C55" s="87"/>
      <c r="D55" s="86"/>
      <c r="E55" s="84">
        <f t="shared" si="0"/>
        <v>0</v>
      </c>
      <c r="F55" s="86">
        <v>2364.6999999999998</v>
      </c>
      <c r="G55" s="86">
        <v>9.65</v>
      </c>
      <c r="H55" s="158">
        <f t="shared" si="6"/>
        <v>2374.35</v>
      </c>
      <c r="I55" s="171">
        <f t="shared" si="2"/>
        <v>2364.6999999999998</v>
      </c>
      <c r="J55" s="172">
        <f t="shared" si="3"/>
        <v>9.65</v>
      </c>
      <c r="K55" s="173">
        <f t="shared" si="4"/>
        <v>2374.35</v>
      </c>
      <c r="L55"/>
      <c r="M55" s="95"/>
      <c r="N55" s="96"/>
      <c r="O55" s="90">
        <f t="shared" si="5"/>
        <v>0</v>
      </c>
    </row>
    <row r="56" spans="1:15" s="2" customFormat="1" ht="17.100000000000001" customHeight="1" x14ac:dyDescent="0.2">
      <c r="A56" s="74"/>
      <c r="B56" s="157" t="s">
        <v>15</v>
      </c>
      <c r="C56" s="77"/>
      <c r="D56" s="76"/>
      <c r="E56" s="75">
        <f t="shared" si="0"/>
        <v>0</v>
      </c>
      <c r="F56" s="76"/>
      <c r="G56" s="76"/>
      <c r="H56" s="157">
        <f t="shared" si="6"/>
        <v>0</v>
      </c>
      <c r="I56" s="174">
        <f t="shared" si="2"/>
        <v>0</v>
      </c>
      <c r="J56" s="169">
        <f t="shared" si="3"/>
        <v>0</v>
      </c>
      <c r="K56" s="178">
        <f t="shared" si="4"/>
        <v>0</v>
      </c>
      <c r="L56"/>
      <c r="M56" s="92"/>
      <c r="N56" s="93"/>
      <c r="O56" s="82">
        <f t="shared" si="5"/>
        <v>0</v>
      </c>
    </row>
    <row r="57" spans="1:15" s="2" customFormat="1" ht="17.100000000000001" customHeight="1" x14ac:dyDescent="0.2">
      <c r="A57" s="83">
        <v>1972</v>
      </c>
      <c r="B57" s="158" t="s">
        <v>12</v>
      </c>
      <c r="C57" s="87"/>
      <c r="D57" s="86"/>
      <c r="E57" s="84">
        <f t="shared" si="0"/>
        <v>0</v>
      </c>
      <c r="F57" s="86">
        <v>2364.6999999999998</v>
      </c>
      <c r="G57" s="86">
        <v>9.65</v>
      </c>
      <c r="H57" s="158">
        <f t="shared" si="6"/>
        <v>2374.35</v>
      </c>
      <c r="I57" s="171">
        <f t="shared" si="2"/>
        <v>2364.6999999999998</v>
      </c>
      <c r="J57" s="172">
        <f t="shared" si="3"/>
        <v>9.65</v>
      </c>
      <c r="K57" s="173">
        <f t="shared" si="4"/>
        <v>2374.35</v>
      </c>
      <c r="L57"/>
      <c r="M57" s="95"/>
      <c r="N57" s="96"/>
      <c r="O57" s="90">
        <f t="shared" si="5"/>
        <v>0</v>
      </c>
    </row>
    <row r="58" spans="1:15" s="2" customFormat="1" ht="17.100000000000001" customHeight="1" x14ac:dyDescent="0.2">
      <c r="A58" s="74"/>
      <c r="B58" s="157" t="s">
        <v>15</v>
      </c>
      <c r="C58" s="77"/>
      <c r="D58" s="76"/>
      <c r="E58" s="75">
        <f t="shared" si="0"/>
        <v>0</v>
      </c>
      <c r="F58" s="76"/>
      <c r="G58" s="76"/>
      <c r="H58" s="157">
        <f t="shared" si="6"/>
        <v>0</v>
      </c>
      <c r="I58" s="174">
        <f t="shared" si="2"/>
        <v>0</v>
      </c>
      <c r="J58" s="169">
        <f t="shared" si="3"/>
        <v>0</v>
      </c>
      <c r="K58" s="178">
        <f t="shared" si="4"/>
        <v>0</v>
      </c>
      <c r="L58"/>
      <c r="M58" s="92"/>
      <c r="N58" s="93"/>
      <c r="O58" s="82">
        <f t="shared" si="5"/>
        <v>0</v>
      </c>
    </row>
    <row r="59" spans="1:15" s="2" customFormat="1" ht="17.100000000000001" customHeight="1" x14ac:dyDescent="0.2">
      <c r="A59" s="83">
        <v>1973</v>
      </c>
      <c r="B59" s="158" t="s">
        <v>12</v>
      </c>
      <c r="C59" s="87"/>
      <c r="D59" s="86"/>
      <c r="E59" s="84">
        <f t="shared" si="0"/>
        <v>0</v>
      </c>
      <c r="F59" s="86">
        <v>2364.6999999999998</v>
      </c>
      <c r="G59" s="86">
        <v>9.65</v>
      </c>
      <c r="H59" s="158">
        <f t="shared" si="6"/>
        <v>2374.35</v>
      </c>
      <c r="I59" s="171">
        <f t="shared" si="2"/>
        <v>2364.6999999999998</v>
      </c>
      <c r="J59" s="172">
        <f t="shared" si="3"/>
        <v>9.65</v>
      </c>
      <c r="K59" s="173">
        <f t="shared" si="4"/>
        <v>2374.35</v>
      </c>
      <c r="L59"/>
      <c r="M59" s="95"/>
      <c r="N59" s="96"/>
      <c r="O59" s="90">
        <f t="shared" si="5"/>
        <v>0</v>
      </c>
    </row>
    <row r="60" spans="1:15" s="2" customFormat="1" ht="17.100000000000001" customHeight="1" x14ac:dyDescent="0.2">
      <c r="A60" s="74"/>
      <c r="B60" s="157" t="s">
        <v>15</v>
      </c>
      <c r="C60" s="77"/>
      <c r="D60" s="76"/>
      <c r="E60" s="75">
        <f t="shared" si="0"/>
        <v>0</v>
      </c>
      <c r="F60" s="76"/>
      <c r="G60" s="76"/>
      <c r="H60" s="157">
        <f t="shared" si="6"/>
        <v>0</v>
      </c>
      <c r="I60" s="174">
        <f t="shared" si="2"/>
        <v>0</v>
      </c>
      <c r="J60" s="169">
        <f t="shared" si="3"/>
        <v>0</v>
      </c>
      <c r="K60" s="178">
        <f t="shared" si="4"/>
        <v>0</v>
      </c>
      <c r="L60"/>
      <c r="M60" s="92"/>
      <c r="N60" s="93"/>
      <c r="O60" s="82">
        <f t="shared" si="5"/>
        <v>0</v>
      </c>
    </row>
    <row r="61" spans="1:15" s="2" customFormat="1" ht="17.100000000000001" customHeight="1" x14ac:dyDescent="0.2">
      <c r="A61" s="83">
        <v>1974</v>
      </c>
      <c r="B61" s="158" t="s">
        <v>12</v>
      </c>
      <c r="C61" s="87"/>
      <c r="D61" s="86"/>
      <c r="E61" s="84">
        <f t="shared" si="0"/>
        <v>0</v>
      </c>
      <c r="F61" s="86">
        <v>2364.6999999999998</v>
      </c>
      <c r="G61" s="86">
        <v>9.65</v>
      </c>
      <c r="H61" s="158">
        <f t="shared" si="6"/>
        <v>2374.35</v>
      </c>
      <c r="I61" s="171">
        <f t="shared" si="2"/>
        <v>2364.6999999999998</v>
      </c>
      <c r="J61" s="172">
        <f t="shared" si="3"/>
        <v>9.65</v>
      </c>
      <c r="K61" s="173">
        <f t="shared" si="4"/>
        <v>2374.35</v>
      </c>
      <c r="L61"/>
      <c r="M61" s="95"/>
      <c r="N61" s="96"/>
      <c r="O61" s="90">
        <f t="shared" si="5"/>
        <v>0</v>
      </c>
    </row>
    <row r="62" spans="1:15" s="2" customFormat="1" ht="17.100000000000001" customHeight="1" x14ac:dyDescent="0.2">
      <c r="A62" s="74"/>
      <c r="B62" s="157" t="s">
        <v>15</v>
      </c>
      <c r="C62" s="77"/>
      <c r="D62" s="76"/>
      <c r="E62" s="75">
        <f t="shared" si="0"/>
        <v>0</v>
      </c>
      <c r="F62" s="76"/>
      <c r="G62" s="76"/>
      <c r="H62" s="157">
        <f t="shared" si="6"/>
        <v>0</v>
      </c>
      <c r="I62" s="174">
        <f t="shared" si="2"/>
        <v>0</v>
      </c>
      <c r="J62" s="169">
        <f t="shared" si="3"/>
        <v>0</v>
      </c>
      <c r="K62" s="178">
        <f t="shared" si="4"/>
        <v>0</v>
      </c>
      <c r="L62"/>
      <c r="M62" s="92"/>
      <c r="N62" s="93"/>
      <c r="O62" s="82">
        <f t="shared" si="5"/>
        <v>0</v>
      </c>
    </row>
    <row r="63" spans="1:15" s="2" customFormat="1" ht="17.100000000000001" customHeight="1" x14ac:dyDescent="0.2">
      <c r="A63" s="83">
        <v>1975</v>
      </c>
      <c r="B63" s="158" t="s">
        <v>12</v>
      </c>
      <c r="C63" s="87"/>
      <c r="D63" s="86"/>
      <c r="E63" s="84">
        <f t="shared" si="0"/>
        <v>0</v>
      </c>
      <c r="F63" s="86">
        <v>2364.6999999999998</v>
      </c>
      <c r="G63" s="86">
        <v>9.65</v>
      </c>
      <c r="H63" s="158">
        <f t="shared" si="6"/>
        <v>2374.35</v>
      </c>
      <c r="I63" s="171">
        <f t="shared" si="2"/>
        <v>2364.6999999999998</v>
      </c>
      <c r="J63" s="172">
        <f t="shared" si="3"/>
        <v>9.65</v>
      </c>
      <c r="K63" s="173">
        <f t="shared" si="4"/>
        <v>2374.35</v>
      </c>
      <c r="L63"/>
      <c r="M63" s="95"/>
      <c r="N63" s="96"/>
      <c r="O63" s="90">
        <f t="shared" si="5"/>
        <v>0</v>
      </c>
    </row>
    <row r="64" spans="1:15" s="2" customFormat="1" ht="17.100000000000001" customHeight="1" x14ac:dyDescent="0.2">
      <c r="A64" s="74"/>
      <c r="B64" s="157" t="s">
        <v>15</v>
      </c>
      <c r="C64" s="77"/>
      <c r="D64" s="76"/>
      <c r="E64" s="75">
        <f t="shared" si="0"/>
        <v>0</v>
      </c>
      <c r="F64" s="76"/>
      <c r="G64" s="76"/>
      <c r="H64" s="157">
        <f t="shared" si="6"/>
        <v>0</v>
      </c>
      <c r="I64" s="174">
        <f t="shared" si="2"/>
        <v>0</v>
      </c>
      <c r="J64" s="169">
        <f t="shared" si="3"/>
        <v>0</v>
      </c>
      <c r="K64" s="178">
        <f t="shared" si="4"/>
        <v>0</v>
      </c>
      <c r="L64"/>
      <c r="M64" s="92"/>
      <c r="N64" s="93"/>
      <c r="O64" s="82">
        <f t="shared" si="5"/>
        <v>0</v>
      </c>
    </row>
    <row r="65" spans="1:15" s="2" customFormat="1" ht="17.100000000000001" customHeight="1" x14ac:dyDescent="0.2">
      <c r="A65" s="83">
        <v>1976</v>
      </c>
      <c r="B65" s="158" t="s">
        <v>12</v>
      </c>
      <c r="C65" s="87"/>
      <c r="D65" s="86"/>
      <c r="E65" s="84">
        <f t="shared" si="0"/>
        <v>0</v>
      </c>
      <c r="F65" s="86">
        <v>2364.6999999999998</v>
      </c>
      <c r="G65" s="86">
        <v>9.65</v>
      </c>
      <c r="H65" s="158">
        <f t="shared" si="6"/>
        <v>2374.35</v>
      </c>
      <c r="I65" s="171">
        <f t="shared" si="2"/>
        <v>2364.6999999999998</v>
      </c>
      <c r="J65" s="172">
        <f t="shared" si="3"/>
        <v>9.65</v>
      </c>
      <c r="K65" s="173">
        <f t="shared" si="4"/>
        <v>2374.35</v>
      </c>
      <c r="L65"/>
      <c r="M65" s="95"/>
      <c r="N65" s="96"/>
      <c r="O65" s="90">
        <f t="shared" si="5"/>
        <v>0</v>
      </c>
    </row>
    <row r="66" spans="1:15" s="2" customFormat="1" ht="17.100000000000001" customHeight="1" x14ac:dyDescent="0.2">
      <c r="A66" s="74"/>
      <c r="B66" s="157" t="s">
        <v>15</v>
      </c>
      <c r="C66" s="77"/>
      <c r="D66" s="76"/>
      <c r="E66" s="75">
        <f t="shared" si="0"/>
        <v>0</v>
      </c>
      <c r="F66" s="76">
        <v>1679.9</v>
      </c>
      <c r="G66" s="76">
        <v>363.65</v>
      </c>
      <c r="H66" s="157">
        <f t="shared" si="6"/>
        <v>2043.5500000000002</v>
      </c>
      <c r="I66" s="174">
        <f t="shared" si="2"/>
        <v>1679.9</v>
      </c>
      <c r="J66" s="169">
        <f t="shared" si="3"/>
        <v>363.65</v>
      </c>
      <c r="K66" s="178">
        <f t="shared" si="4"/>
        <v>2043.5500000000002</v>
      </c>
      <c r="L66"/>
      <c r="M66" s="92"/>
      <c r="N66" s="93"/>
      <c r="O66" s="82">
        <f t="shared" si="5"/>
        <v>0</v>
      </c>
    </row>
    <row r="67" spans="1:15" s="2" customFormat="1" ht="17.100000000000001" customHeight="1" x14ac:dyDescent="0.2">
      <c r="A67" s="83">
        <v>1977</v>
      </c>
      <c r="B67" s="158" t="s">
        <v>12</v>
      </c>
      <c r="C67" s="87"/>
      <c r="D67" s="86"/>
      <c r="E67" s="84">
        <f t="shared" si="0"/>
        <v>0</v>
      </c>
      <c r="F67" s="86">
        <v>4044.6</v>
      </c>
      <c r="G67" s="86">
        <v>373.3</v>
      </c>
      <c r="H67" s="158">
        <f t="shared" si="6"/>
        <v>4417.8999999999996</v>
      </c>
      <c r="I67" s="171">
        <f t="shared" si="2"/>
        <v>4044.6</v>
      </c>
      <c r="J67" s="172">
        <f t="shared" si="3"/>
        <v>373.3</v>
      </c>
      <c r="K67" s="173">
        <f t="shared" si="4"/>
        <v>4417.8999999999996</v>
      </c>
      <c r="L67"/>
      <c r="M67" s="95"/>
      <c r="N67" s="96"/>
      <c r="O67" s="90">
        <f t="shared" si="5"/>
        <v>0</v>
      </c>
    </row>
    <row r="68" spans="1:15" s="2" customFormat="1" ht="17.100000000000001" customHeight="1" x14ac:dyDescent="0.2">
      <c r="A68" s="74"/>
      <c r="B68" s="157" t="s">
        <v>15</v>
      </c>
      <c r="C68" s="77"/>
      <c r="D68" s="76"/>
      <c r="E68" s="75">
        <f t="shared" si="0"/>
        <v>0</v>
      </c>
      <c r="F68" s="76"/>
      <c r="G68" s="76"/>
      <c r="H68" s="157">
        <f t="shared" si="6"/>
        <v>0</v>
      </c>
      <c r="I68" s="174">
        <f t="shared" si="2"/>
        <v>0</v>
      </c>
      <c r="J68" s="169">
        <f t="shared" si="3"/>
        <v>0</v>
      </c>
      <c r="K68" s="178">
        <f t="shared" si="4"/>
        <v>0</v>
      </c>
      <c r="L68"/>
      <c r="M68" s="92"/>
      <c r="N68" s="93"/>
      <c r="O68" s="82">
        <f t="shared" si="5"/>
        <v>0</v>
      </c>
    </row>
    <row r="69" spans="1:15" s="2" customFormat="1" ht="17.100000000000001" customHeight="1" x14ac:dyDescent="0.2">
      <c r="A69" s="83">
        <v>1978</v>
      </c>
      <c r="B69" s="158" t="s">
        <v>12</v>
      </c>
      <c r="C69" s="87"/>
      <c r="D69" s="86"/>
      <c r="E69" s="84">
        <f t="shared" si="0"/>
        <v>0</v>
      </c>
      <c r="F69" s="86">
        <v>4044.6</v>
      </c>
      <c r="G69" s="86">
        <v>373.3</v>
      </c>
      <c r="H69" s="158">
        <f t="shared" si="6"/>
        <v>4417.8999999999996</v>
      </c>
      <c r="I69" s="171">
        <f t="shared" si="2"/>
        <v>4044.6</v>
      </c>
      <c r="J69" s="172">
        <f t="shared" si="3"/>
        <v>373.3</v>
      </c>
      <c r="K69" s="173">
        <f t="shared" si="4"/>
        <v>4417.8999999999996</v>
      </c>
      <c r="L69"/>
      <c r="M69" s="95"/>
      <c r="N69" s="96"/>
      <c r="O69" s="90">
        <f t="shared" si="5"/>
        <v>0</v>
      </c>
    </row>
    <row r="70" spans="1:15" s="2" customFormat="1" ht="17.100000000000001" customHeight="1" x14ac:dyDescent="0.2">
      <c r="A70" s="74"/>
      <c r="B70" s="157" t="s">
        <v>15</v>
      </c>
      <c r="C70" s="77"/>
      <c r="D70" s="76"/>
      <c r="E70" s="75">
        <f t="shared" si="0"/>
        <v>0</v>
      </c>
      <c r="F70" s="76"/>
      <c r="G70" s="76"/>
      <c r="H70" s="157">
        <f t="shared" si="6"/>
        <v>0</v>
      </c>
      <c r="I70" s="174">
        <f t="shared" si="2"/>
        <v>0</v>
      </c>
      <c r="J70" s="169">
        <f t="shared" si="3"/>
        <v>0</v>
      </c>
      <c r="K70" s="178">
        <f t="shared" si="4"/>
        <v>0</v>
      </c>
      <c r="L70"/>
      <c r="M70" s="92"/>
      <c r="N70" s="93"/>
      <c r="O70" s="82">
        <f t="shared" si="5"/>
        <v>0</v>
      </c>
    </row>
    <row r="71" spans="1:15" s="2" customFormat="1" ht="17.100000000000001" customHeight="1" x14ac:dyDescent="0.2">
      <c r="A71" s="83">
        <v>1979</v>
      </c>
      <c r="B71" s="158" t="s">
        <v>12</v>
      </c>
      <c r="C71" s="87"/>
      <c r="D71" s="86"/>
      <c r="E71" s="84">
        <f t="shared" si="0"/>
        <v>0</v>
      </c>
      <c r="F71" s="86">
        <v>4044.6</v>
      </c>
      <c r="G71" s="86">
        <v>373.3</v>
      </c>
      <c r="H71" s="158">
        <f t="shared" si="6"/>
        <v>4417.8999999999996</v>
      </c>
      <c r="I71" s="171">
        <f t="shared" si="2"/>
        <v>4044.6</v>
      </c>
      <c r="J71" s="172">
        <f t="shared" si="3"/>
        <v>373.3</v>
      </c>
      <c r="K71" s="173">
        <f t="shared" si="4"/>
        <v>4417.8999999999996</v>
      </c>
      <c r="L71"/>
      <c r="M71" s="95"/>
      <c r="N71" s="96"/>
      <c r="O71" s="90">
        <f t="shared" si="5"/>
        <v>0</v>
      </c>
    </row>
    <row r="72" spans="1:15" s="2" customFormat="1" ht="17.100000000000001" customHeight="1" x14ac:dyDescent="0.2">
      <c r="A72" s="74"/>
      <c r="B72" s="157" t="s">
        <v>15</v>
      </c>
      <c r="C72" s="77"/>
      <c r="D72" s="76"/>
      <c r="E72" s="75">
        <f t="shared" si="0"/>
        <v>0</v>
      </c>
      <c r="F72" s="76">
        <v>227.35</v>
      </c>
      <c r="G72" s="76"/>
      <c r="H72" s="157">
        <f t="shared" si="6"/>
        <v>227.35</v>
      </c>
      <c r="I72" s="174">
        <f t="shared" si="2"/>
        <v>227.35</v>
      </c>
      <c r="J72" s="169">
        <f t="shared" si="3"/>
        <v>0</v>
      </c>
      <c r="K72" s="178">
        <f t="shared" si="4"/>
        <v>227.35</v>
      </c>
      <c r="L72"/>
      <c r="M72" s="92"/>
      <c r="N72" s="93"/>
      <c r="O72" s="82">
        <f t="shared" si="5"/>
        <v>0</v>
      </c>
    </row>
    <row r="73" spans="1:15" s="2" customFormat="1" ht="17.100000000000001" customHeight="1" x14ac:dyDescent="0.2">
      <c r="A73" s="83">
        <v>1980</v>
      </c>
      <c r="B73" s="158" t="s">
        <v>12</v>
      </c>
      <c r="C73" s="87"/>
      <c r="D73" s="86"/>
      <c r="E73" s="84">
        <f t="shared" si="0"/>
        <v>0</v>
      </c>
      <c r="F73" s="86">
        <v>4271.95</v>
      </c>
      <c r="G73" s="86">
        <v>373.3</v>
      </c>
      <c r="H73" s="158">
        <f t="shared" si="6"/>
        <v>4645.25</v>
      </c>
      <c r="I73" s="171">
        <f t="shared" si="2"/>
        <v>4271.95</v>
      </c>
      <c r="J73" s="172">
        <f t="shared" si="3"/>
        <v>373.3</v>
      </c>
      <c r="K73" s="173">
        <f t="shared" si="4"/>
        <v>4645.25</v>
      </c>
      <c r="L73"/>
      <c r="M73" s="95"/>
      <c r="N73" s="96"/>
      <c r="O73" s="90">
        <f t="shared" si="5"/>
        <v>0</v>
      </c>
    </row>
    <row r="74" spans="1:15" s="2" customFormat="1" ht="17.100000000000001" customHeight="1" x14ac:dyDescent="0.2">
      <c r="A74" s="74"/>
      <c r="B74" s="157" t="s">
        <v>15</v>
      </c>
      <c r="C74" s="77"/>
      <c r="D74" s="76"/>
      <c r="E74" s="75">
        <f t="shared" si="0"/>
        <v>0</v>
      </c>
      <c r="F74" s="76"/>
      <c r="G74" s="76">
        <v>24.55</v>
      </c>
      <c r="H74" s="157">
        <f t="shared" si="6"/>
        <v>24.55</v>
      </c>
      <c r="I74" s="174">
        <f t="shared" si="2"/>
        <v>0</v>
      </c>
      <c r="J74" s="169">
        <f t="shared" si="3"/>
        <v>24.55</v>
      </c>
      <c r="K74" s="178">
        <f t="shared" si="4"/>
        <v>24.55</v>
      </c>
      <c r="L74"/>
      <c r="M74" s="92"/>
      <c r="N74" s="93"/>
      <c r="O74" s="82">
        <f t="shared" si="5"/>
        <v>0</v>
      </c>
    </row>
    <row r="75" spans="1:15" s="2" customFormat="1" ht="17.100000000000001" customHeight="1" x14ac:dyDescent="0.2">
      <c r="A75" s="83">
        <v>1981</v>
      </c>
      <c r="B75" s="158" t="s">
        <v>12</v>
      </c>
      <c r="C75" s="87"/>
      <c r="D75" s="86"/>
      <c r="E75" s="84">
        <f t="shared" si="0"/>
        <v>0</v>
      </c>
      <c r="F75" s="86">
        <v>4271.95</v>
      </c>
      <c r="G75" s="86">
        <v>397.85</v>
      </c>
      <c r="H75" s="158">
        <f t="shared" si="6"/>
        <v>4669.8</v>
      </c>
      <c r="I75" s="171">
        <f t="shared" si="2"/>
        <v>4271.95</v>
      </c>
      <c r="J75" s="172">
        <f t="shared" si="3"/>
        <v>397.85</v>
      </c>
      <c r="K75" s="173">
        <f t="shared" si="4"/>
        <v>4669.8</v>
      </c>
      <c r="L75"/>
      <c r="M75" s="95"/>
      <c r="N75" s="96"/>
      <c r="O75" s="90">
        <f t="shared" si="5"/>
        <v>0</v>
      </c>
    </row>
    <row r="76" spans="1:15" s="2" customFormat="1" ht="17.100000000000001" customHeight="1" x14ac:dyDescent="0.2">
      <c r="A76" s="74"/>
      <c r="B76" s="157" t="s">
        <v>15</v>
      </c>
      <c r="C76" s="77"/>
      <c r="D76" s="76"/>
      <c r="E76" s="75">
        <f t="shared" ref="E76:E124" si="7">SUM(C76:D76)</f>
        <v>0</v>
      </c>
      <c r="F76" s="76"/>
      <c r="G76" s="76"/>
      <c r="H76" s="157">
        <f t="shared" si="6"/>
        <v>0</v>
      </c>
      <c r="I76" s="174">
        <f t="shared" si="2"/>
        <v>0</v>
      </c>
      <c r="J76" s="169">
        <f t="shared" si="3"/>
        <v>0</v>
      </c>
      <c r="K76" s="178">
        <f t="shared" si="4"/>
        <v>0</v>
      </c>
      <c r="L76"/>
      <c r="M76" s="92"/>
      <c r="N76" s="93"/>
      <c r="O76" s="82">
        <f t="shared" si="5"/>
        <v>0</v>
      </c>
    </row>
    <row r="77" spans="1:15" s="2" customFormat="1" ht="17.100000000000001" customHeight="1" x14ac:dyDescent="0.2">
      <c r="A77" s="83">
        <v>1982</v>
      </c>
      <c r="B77" s="158" t="s">
        <v>12</v>
      </c>
      <c r="C77" s="87"/>
      <c r="D77" s="86"/>
      <c r="E77" s="84">
        <f t="shared" si="7"/>
        <v>0</v>
      </c>
      <c r="F77" s="86">
        <v>4271.95</v>
      </c>
      <c r="G77" s="86">
        <v>397.85</v>
      </c>
      <c r="H77" s="158">
        <f t="shared" si="6"/>
        <v>4669.8</v>
      </c>
      <c r="I77" s="171">
        <f t="shared" si="2"/>
        <v>4271.95</v>
      </c>
      <c r="J77" s="172">
        <f t="shared" si="3"/>
        <v>397.85</v>
      </c>
      <c r="K77" s="173">
        <f t="shared" si="4"/>
        <v>4669.8</v>
      </c>
      <c r="L77"/>
      <c r="M77" s="95"/>
      <c r="N77" s="96"/>
      <c r="O77" s="90">
        <f t="shared" si="5"/>
        <v>0</v>
      </c>
    </row>
    <row r="78" spans="1:15" s="2" customFormat="1" ht="17.100000000000001" customHeight="1" x14ac:dyDescent="0.2">
      <c r="A78" s="74"/>
      <c r="B78" s="157" t="s">
        <v>15</v>
      </c>
      <c r="C78" s="77"/>
      <c r="D78" s="76"/>
      <c r="E78" s="75">
        <f t="shared" si="7"/>
        <v>0</v>
      </c>
      <c r="F78" s="76">
        <v>713.05</v>
      </c>
      <c r="G78" s="76">
        <v>129.15</v>
      </c>
      <c r="H78" s="157">
        <f t="shared" si="6"/>
        <v>842.19999999999993</v>
      </c>
      <c r="I78" s="174">
        <f t="shared" si="2"/>
        <v>713.05</v>
      </c>
      <c r="J78" s="169">
        <f t="shared" si="3"/>
        <v>129.15</v>
      </c>
      <c r="K78" s="178">
        <f t="shared" si="4"/>
        <v>842.19999999999993</v>
      </c>
      <c r="L78"/>
      <c r="M78" s="92"/>
      <c r="N78" s="93"/>
      <c r="O78" s="82">
        <f t="shared" si="5"/>
        <v>0</v>
      </c>
    </row>
    <row r="79" spans="1:15" s="2" customFormat="1" ht="17.100000000000001" customHeight="1" x14ac:dyDescent="0.2">
      <c r="A79" s="83">
        <v>1983</v>
      </c>
      <c r="B79" s="158" t="s">
        <v>12</v>
      </c>
      <c r="C79" s="87"/>
      <c r="D79" s="86"/>
      <c r="E79" s="84">
        <f t="shared" si="7"/>
        <v>0</v>
      </c>
      <c r="F79" s="86">
        <v>4985</v>
      </c>
      <c r="G79" s="86">
        <v>527</v>
      </c>
      <c r="H79" s="158">
        <f t="shared" si="6"/>
        <v>5512</v>
      </c>
      <c r="I79" s="171">
        <f t="shared" si="2"/>
        <v>4985</v>
      </c>
      <c r="J79" s="172">
        <f t="shared" si="3"/>
        <v>527</v>
      </c>
      <c r="K79" s="173">
        <f t="shared" si="4"/>
        <v>5512</v>
      </c>
      <c r="L79"/>
      <c r="M79" s="95"/>
      <c r="N79" s="96"/>
      <c r="O79" s="90">
        <f t="shared" si="5"/>
        <v>0</v>
      </c>
    </row>
    <row r="80" spans="1:15" s="2" customFormat="1" ht="17.100000000000001" customHeight="1" x14ac:dyDescent="0.2">
      <c r="A80" s="74"/>
      <c r="B80" s="157" t="s">
        <v>15</v>
      </c>
      <c r="C80" s="77"/>
      <c r="D80" s="76"/>
      <c r="E80" s="75">
        <f t="shared" si="7"/>
        <v>0</v>
      </c>
      <c r="F80" s="76"/>
      <c r="G80" s="76">
        <v>54.65</v>
      </c>
      <c r="H80" s="157">
        <f t="shared" si="6"/>
        <v>54.65</v>
      </c>
      <c r="I80" s="174">
        <f t="shared" ref="I80:I94" si="8">SUM(C80,F80)</f>
        <v>0</v>
      </c>
      <c r="J80" s="169">
        <f t="shared" ref="J80:J94" si="9">SUM(D80,G80)</f>
        <v>54.65</v>
      </c>
      <c r="K80" s="178">
        <f t="shared" ref="K80:K94" si="10">SUM(I80:J80)</f>
        <v>54.65</v>
      </c>
      <c r="L80"/>
      <c r="M80" s="92"/>
      <c r="N80" s="93"/>
      <c r="O80" s="82">
        <f t="shared" ref="O80:O91" si="11">SUM(M80:N80)</f>
        <v>0</v>
      </c>
    </row>
    <row r="81" spans="1:15" s="2" customFormat="1" ht="17.100000000000001" customHeight="1" x14ac:dyDescent="0.2">
      <c r="A81" s="83">
        <v>1984</v>
      </c>
      <c r="B81" s="158" t="s">
        <v>12</v>
      </c>
      <c r="C81" s="87"/>
      <c r="D81" s="86"/>
      <c r="E81" s="84">
        <f t="shared" si="7"/>
        <v>0</v>
      </c>
      <c r="F81" s="86">
        <v>4985</v>
      </c>
      <c r="G81" s="86">
        <v>581.65</v>
      </c>
      <c r="H81" s="158">
        <f t="shared" si="6"/>
        <v>5566.65</v>
      </c>
      <c r="I81" s="171">
        <f t="shared" si="8"/>
        <v>4985</v>
      </c>
      <c r="J81" s="172">
        <f t="shared" si="9"/>
        <v>581.65</v>
      </c>
      <c r="K81" s="173">
        <f t="shared" si="10"/>
        <v>5566.65</v>
      </c>
      <c r="L81"/>
      <c r="M81" s="101"/>
      <c r="N81" s="102"/>
      <c r="O81" s="90">
        <f t="shared" si="11"/>
        <v>0</v>
      </c>
    </row>
    <row r="82" spans="1:15" s="2" customFormat="1" ht="17.100000000000001" customHeight="1" x14ac:dyDescent="0.2">
      <c r="A82" s="74"/>
      <c r="B82" s="157" t="s">
        <v>15</v>
      </c>
      <c r="C82" s="77"/>
      <c r="D82" s="76"/>
      <c r="E82" s="75">
        <f t="shared" si="7"/>
        <v>0</v>
      </c>
      <c r="F82" s="76">
        <v>15.2</v>
      </c>
      <c r="G82" s="76">
        <v>62.8</v>
      </c>
      <c r="H82" s="157">
        <f t="shared" si="6"/>
        <v>78</v>
      </c>
      <c r="I82" s="174">
        <f t="shared" si="8"/>
        <v>15.2</v>
      </c>
      <c r="J82" s="169">
        <f t="shared" si="9"/>
        <v>62.8</v>
      </c>
      <c r="K82" s="178">
        <f t="shared" si="10"/>
        <v>78</v>
      </c>
      <c r="L82"/>
      <c r="M82" s="92"/>
      <c r="N82" s="93"/>
      <c r="O82" s="82">
        <f t="shared" si="11"/>
        <v>0</v>
      </c>
    </row>
    <row r="83" spans="1:15" s="2" customFormat="1" ht="17.100000000000001" customHeight="1" x14ac:dyDescent="0.2">
      <c r="A83" s="83">
        <v>1985</v>
      </c>
      <c r="B83" s="158" t="s">
        <v>12</v>
      </c>
      <c r="C83" s="87"/>
      <c r="D83" s="86"/>
      <c r="E83" s="84">
        <f t="shared" si="7"/>
        <v>0</v>
      </c>
      <c r="F83" s="86">
        <v>5000.2</v>
      </c>
      <c r="G83" s="86">
        <v>644.45000000000005</v>
      </c>
      <c r="H83" s="158">
        <f t="shared" si="6"/>
        <v>5644.65</v>
      </c>
      <c r="I83" s="171">
        <f t="shared" si="8"/>
        <v>5000.2</v>
      </c>
      <c r="J83" s="172">
        <f t="shared" si="9"/>
        <v>644.45000000000005</v>
      </c>
      <c r="K83" s="173">
        <f t="shared" si="10"/>
        <v>5644.65</v>
      </c>
      <c r="L83"/>
      <c r="M83" s="95"/>
      <c r="N83" s="96"/>
      <c r="O83" s="90">
        <f t="shared" si="11"/>
        <v>0</v>
      </c>
    </row>
    <row r="84" spans="1:15" s="2" customFormat="1" ht="17.100000000000001" customHeight="1" x14ac:dyDescent="0.2">
      <c r="A84" s="74"/>
      <c r="B84" s="157" t="s">
        <v>15</v>
      </c>
      <c r="C84" s="77"/>
      <c r="D84" s="76"/>
      <c r="E84" s="75">
        <f t="shared" si="7"/>
        <v>0</v>
      </c>
      <c r="F84" s="76"/>
      <c r="G84" s="76">
        <v>12.7</v>
      </c>
      <c r="H84" s="157">
        <f t="shared" si="6"/>
        <v>12.7</v>
      </c>
      <c r="I84" s="174">
        <f t="shared" si="8"/>
        <v>0</v>
      </c>
      <c r="J84" s="169">
        <f t="shared" si="9"/>
        <v>12.7</v>
      </c>
      <c r="K84" s="178">
        <f t="shared" si="10"/>
        <v>12.7</v>
      </c>
      <c r="L84"/>
      <c r="M84" s="92"/>
      <c r="N84" s="93"/>
      <c r="O84" s="82">
        <f t="shared" si="11"/>
        <v>0</v>
      </c>
    </row>
    <row r="85" spans="1:15" s="2" customFormat="1" ht="17.100000000000001" customHeight="1" x14ac:dyDescent="0.2">
      <c r="A85" s="83">
        <v>1986</v>
      </c>
      <c r="B85" s="158" t="s">
        <v>12</v>
      </c>
      <c r="C85" s="87"/>
      <c r="D85" s="86"/>
      <c r="E85" s="84">
        <f t="shared" si="7"/>
        <v>0</v>
      </c>
      <c r="F85" s="104">
        <v>5000.2</v>
      </c>
      <c r="G85" s="104">
        <v>657.15</v>
      </c>
      <c r="H85" s="159">
        <f t="shared" si="6"/>
        <v>5657.3499999999995</v>
      </c>
      <c r="I85" s="171">
        <f t="shared" si="8"/>
        <v>5000.2</v>
      </c>
      <c r="J85" s="172">
        <f t="shared" si="9"/>
        <v>657.15</v>
      </c>
      <c r="K85" s="173">
        <f t="shared" si="10"/>
        <v>5657.3499999999995</v>
      </c>
      <c r="L85"/>
      <c r="M85" s="95"/>
      <c r="N85" s="96"/>
      <c r="O85" s="90">
        <f t="shared" si="11"/>
        <v>0</v>
      </c>
    </row>
    <row r="86" spans="1:15" s="2" customFormat="1" ht="17.100000000000001" customHeight="1" x14ac:dyDescent="0.2">
      <c r="A86" s="74"/>
      <c r="B86" s="157" t="s">
        <v>15</v>
      </c>
      <c r="C86" s="77"/>
      <c r="D86" s="76"/>
      <c r="E86" s="75">
        <f t="shared" si="7"/>
        <v>0</v>
      </c>
      <c r="F86" s="76">
        <v>164.95</v>
      </c>
      <c r="G86" s="76">
        <v>126.15</v>
      </c>
      <c r="H86" s="157">
        <f t="shared" si="6"/>
        <v>291.10000000000002</v>
      </c>
      <c r="I86" s="174">
        <f t="shared" si="8"/>
        <v>164.95</v>
      </c>
      <c r="J86" s="169">
        <f t="shared" si="9"/>
        <v>126.15</v>
      </c>
      <c r="K86" s="178">
        <f t="shared" si="10"/>
        <v>291.10000000000002</v>
      </c>
      <c r="L86"/>
      <c r="M86" s="92"/>
      <c r="N86" s="93"/>
      <c r="O86" s="82">
        <f t="shared" si="11"/>
        <v>0</v>
      </c>
    </row>
    <row r="87" spans="1:15" s="2" customFormat="1" ht="17.100000000000001" customHeight="1" x14ac:dyDescent="0.2">
      <c r="A87" s="83">
        <v>1987</v>
      </c>
      <c r="B87" s="158" t="s">
        <v>12</v>
      </c>
      <c r="C87" s="87"/>
      <c r="D87" s="86"/>
      <c r="E87" s="84">
        <f t="shared" si="7"/>
        <v>0</v>
      </c>
      <c r="F87" s="86">
        <v>5165.1499999999996</v>
      </c>
      <c r="G87" s="86">
        <v>783.3</v>
      </c>
      <c r="H87" s="158">
        <f t="shared" si="6"/>
        <v>5948.45</v>
      </c>
      <c r="I87" s="171">
        <f t="shared" si="8"/>
        <v>5165.1499999999996</v>
      </c>
      <c r="J87" s="172">
        <f t="shared" si="9"/>
        <v>783.3</v>
      </c>
      <c r="K87" s="173">
        <f t="shared" si="10"/>
        <v>5948.45</v>
      </c>
      <c r="L87"/>
      <c r="M87" s="95"/>
      <c r="N87" s="96"/>
      <c r="O87" s="90">
        <f t="shared" si="11"/>
        <v>0</v>
      </c>
    </row>
    <row r="88" spans="1:15" s="2" customFormat="1" ht="17.100000000000001" customHeight="1" x14ac:dyDescent="0.2">
      <c r="A88" s="74"/>
      <c r="B88" s="157" t="s">
        <v>15</v>
      </c>
      <c r="C88" s="77"/>
      <c r="D88" s="76"/>
      <c r="E88" s="75">
        <f t="shared" si="7"/>
        <v>0</v>
      </c>
      <c r="F88" s="76"/>
      <c r="G88" s="76">
        <v>8.35</v>
      </c>
      <c r="H88" s="157">
        <f t="shared" si="6"/>
        <v>8.35</v>
      </c>
      <c r="I88" s="174">
        <f t="shared" si="8"/>
        <v>0</v>
      </c>
      <c r="J88" s="169">
        <f t="shared" si="9"/>
        <v>8.35</v>
      </c>
      <c r="K88" s="178">
        <f t="shared" si="10"/>
        <v>8.35</v>
      </c>
      <c r="L88"/>
      <c r="M88" s="92"/>
      <c r="N88" s="93"/>
      <c r="O88" s="82">
        <f t="shared" si="11"/>
        <v>0</v>
      </c>
    </row>
    <row r="89" spans="1:15" s="2" customFormat="1" ht="17.100000000000001" customHeight="1" x14ac:dyDescent="0.2">
      <c r="A89" s="83">
        <v>1988</v>
      </c>
      <c r="B89" s="158" t="s">
        <v>12</v>
      </c>
      <c r="C89" s="87"/>
      <c r="D89" s="86"/>
      <c r="E89" s="84">
        <f t="shared" si="7"/>
        <v>0</v>
      </c>
      <c r="F89" s="86">
        <v>5165.1499999999996</v>
      </c>
      <c r="G89" s="86">
        <v>791.65</v>
      </c>
      <c r="H89" s="158">
        <f t="shared" si="6"/>
        <v>5956.7999999999993</v>
      </c>
      <c r="I89" s="171">
        <f t="shared" si="8"/>
        <v>5165.1499999999996</v>
      </c>
      <c r="J89" s="172">
        <f t="shared" si="9"/>
        <v>791.65</v>
      </c>
      <c r="K89" s="173">
        <f t="shared" si="10"/>
        <v>5956.7999999999993</v>
      </c>
      <c r="L89"/>
      <c r="M89" s="95"/>
      <c r="N89" s="96"/>
      <c r="O89" s="90">
        <f t="shared" si="11"/>
        <v>0</v>
      </c>
    </row>
    <row r="90" spans="1:15" s="2" customFormat="1" ht="17.100000000000001" customHeight="1" x14ac:dyDescent="0.2">
      <c r="A90" s="74"/>
      <c r="B90" s="157" t="s">
        <v>15</v>
      </c>
      <c r="C90" s="77"/>
      <c r="D90" s="76"/>
      <c r="E90" s="75">
        <f t="shared" si="7"/>
        <v>0</v>
      </c>
      <c r="F90" s="76"/>
      <c r="G90" s="76"/>
      <c r="H90" s="157">
        <f t="shared" si="6"/>
        <v>0</v>
      </c>
      <c r="I90" s="174">
        <f t="shared" si="8"/>
        <v>0</v>
      </c>
      <c r="J90" s="169">
        <f t="shared" si="9"/>
        <v>0</v>
      </c>
      <c r="K90" s="178">
        <f t="shared" si="10"/>
        <v>0</v>
      </c>
      <c r="L90"/>
      <c r="M90" s="92"/>
      <c r="N90" s="93"/>
      <c r="O90" s="82">
        <f t="shared" si="11"/>
        <v>0</v>
      </c>
    </row>
    <row r="91" spans="1:15" s="2" customFormat="1" ht="17.100000000000001" customHeight="1" x14ac:dyDescent="0.2">
      <c r="A91" s="83">
        <v>1989</v>
      </c>
      <c r="B91" s="158" t="s">
        <v>12</v>
      </c>
      <c r="C91" s="87"/>
      <c r="D91" s="86"/>
      <c r="E91" s="84">
        <f t="shared" si="7"/>
        <v>0</v>
      </c>
      <c r="F91" s="86">
        <v>5165.1499999999996</v>
      </c>
      <c r="G91" s="86">
        <v>791.65</v>
      </c>
      <c r="H91" s="158">
        <f t="shared" si="6"/>
        <v>5956.7999999999993</v>
      </c>
      <c r="I91" s="171">
        <f t="shared" si="8"/>
        <v>5165.1499999999996</v>
      </c>
      <c r="J91" s="172">
        <f t="shared" si="9"/>
        <v>791.65</v>
      </c>
      <c r="K91" s="173">
        <f t="shared" si="10"/>
        <v>5956.7999999999993</v>
      </c>
      <c r="L91"/>
      <c r="M91" s="95"/>
      <c r="N91" s="96"/>
      <c r="O91" s="90">
        <f t="shared" si="11"/>
        <v>0</v>
      </c>
    </row>
    <row r="92" spans="1:15" s="2" customFormat="1" ht="17.100000000000001" customHeight="1" x14ac:dyDescent="0.2">
      <c r="A92" s="74"/>
      <c r="B92" s="157" t="s">
        <v>15</v>
      </c>
      <c r="C92" s="77"/>
      <c r="D92" s="76"/>
      <c r="E92" s="75">
        <f t="shared" si="7"/>
        <v>0</v>
      </c>
      <c r="F92" s="76"/>
      <c r="G92" s="76"/>
      <c r="H92" s="157">
        <f t="shared" si="6"/>
        <v>0</v>
      </c>
      <c r="I92" s="174">
        <f t="shared" si="8"/>
        <v>0</v>
      </c>
      <c r="J92" s="169">
        <f t="shared" si="9"/>
        <v>0</v>
      </c>
      <c r="K92" s="178">
        <f t="shared" si="10"/>
        <v>0</v>
      </c>
      <c r="L92"/>
      <c r="M92" s="92"/>
      <c r="N92" s="93"/>
      <c r="O92" s="82">
        <f t="shared" ref="O92:O121" si="12">SUM(M92:N92)</f>
        <v>0</v>
      </c>
    </row>
    <row r="93" spans="1:15" s="2" customFormat="1" ht="17.100000000000001" customHeight="1" x14ac:dyDescent="0.2">
      <c r="A93" s="107"/>
      <c r="B93" s="161" t="s">
        <v>17</v>
      </c>
      <c r="C93" s="110"/>
      <c r="D93" s="109"/>
      <c r="E93" s="91">
        <f t="shared" si="7"/>
        <v>0</v>
      </c>
      <c r="F93" s="109"/>
      <c r="G93" s="109"/>
      <c r="H93" s="161">
        <f t="shared" si="6"/>
        <v>0</v>
      </c>
      <c r="I93" s="176">
        <f t="shared" si="8"/>
        <v>0</v>
      </c>
      <c r="J93" s="177">
        <f t="shared" si="9"/>
        <v>0</v>
      </c>
      <c r="K93" s="178">
        <f t="shared" si="10"/>
        <v>0</v>
      </c>
      <c r="L93"/>
      <c r="M93" s="111"/>
      <c r="N93" s="112"/>
      <c r="O93" s="90">
        <f t="shared" si="12"/>
        <v>0</v>
      </c>
    </row>
    <row r="94" spans="1:15" s="2" customFormat="1" ht="17.100000000000001" customHeight="1" x14ac:dyDescent="0.2">
      <c r="A94" s="83">
        <v>1990</v>
      </c>
      <c r="B94" s="158" t="s">
        <v>12</v>
      </c>
      <c r="C94" s="87"/>
      <c r="D94" s="86"/>
      <c r="E94" s="84">
        <f t="shared" si="7"/>
        <v>0</v>
      </c>
      <c r="F94" s="86">
        <f>SUM(F91:F93)</f>
        <v>5165.1499999999996</v>
      </c>
      <c r="G94" s="86">
        <f>SUM(G91:G93)</f>
        <v>791.65</v>
      </c>
      <c r="H94" s="158">
        <f t="shared" si="6"/>
        <v>5956.7999999999993</v>
      </c>
      <c r="I94" s="171">
        <f t="shared" si="8"/>
        <v>5165.1499999999996</v>
      </c>
      <c r="J94" s="172">
        <f t="shared" si="9"/>
        <v>791.65</v>
      </c>
      <c r="K94" s="173">
        <f t="shared" si="10"/>
        <v>5956.7999999999993</v>
      </c>
      <c r="L94"/>
      <c r="M94" s="87">
        <f>SUM(M91:M93)</f>
        <v>0</v>
      </c>
      <c r="N94" s="86">
        <f>SUM(N91:N93)</f>
        <v>0</v>
      </c>
      <c r="O94" s="98">
        <f t="shared" si="12"/>
        <v>0</v>
      </c>
    </row>
    <row r="95" spans="1:15" s="2" customFormat="1" ht="17.100000000000001" customHeight="1" x14ac:dyDescent="0.2">
      <c r="A95" s="74"/>
      <c r="B95" s="157" t="s">
        <v>15</v>
      </c>
      <c r="C95" s="77"/>
      <c r="D95" s="76"/>
      <c r="E95" s="75">
        <f t="shared" si="7"/>
        <v>0</v>
      </c>
      <c r="F95" s="76"/>
      <c r="G95" s="76">
        <v>25.75</v>
      </c>
      <c r="H95" s="157">
        <f t="shared" si="6"/>
        <v>25.75</v>
      </c>
      <c r="I95" s="174">
        <f t="shared" ref="I95:I124" si="13">SUM(C95,F95)</f>
        <v>0</v>
      </c>
      <c r="J95" s="169">
        <f t="shared" ref="J95:J124" si="14">SUM(D95,G95)</f>
        <v>25.75</v>
      </c>
      <c r="K95" s="178">
        <f t="shared" ref="K95:K124" si="15">SUM(I95:J95)</f>
        <v>25.75</v>
      </c>
      <c r="L95"/>
      <c r="M95" s="92"/>
      <c r="N95" s="93"/>
      <c r="O95" s="82">
        <f t="shared" si="12"/>
        <v>0</v>
      </c>
    </row>
    <row r="96" spans="1:15" s="2" customFormat="1" ht="17.100000000000001" customHeight="1" x14ac:dyDescent="0.2">
      <c r="A96" s="107"/>
      <c r="B96" s="161" t="s">
        <v>17</v>
      </c>
      <c r="C96" s="110"/>
      <c r="D96" s="109"/>
      <c r="E96" s="91">
        <f t="shared" si="7"/>
        <v>0</v>
      </c>
      <c r="F96" s="109"/>
      <c r="G96" s="109"/>
      <c r="H96" s="161">
        <f t="shared" si="6"/>
        <v>0</v>
      </c>
      <c r="I96" s="176">
        <f t="shared" si="13"/>
        <v>0</v>
      </c>
      <c r="J96" s="177">
        <f t="shared" si="14"/>
        <v>0</v>
      </c>
      <c r="K96" s="178">
        <f t="shared" si="15"/>
        <v>0</v>
      </c>
      <c r="L96"/>
      <c r="M96" s="111"/>
      <c r="N96" s="112"/>
      <c r="O96" s="90">
        <f t="shared" si="12"/>
        <v>0</v>
      </c>
    </row>
    <row r="97" spans="1:15" s="2" customFormat="1" ht="17.100000000000001" customHeight="1" x14ac:dyDescent="0.2">
      <c r="A97" s="83">
        <v>1991</v>
      </c>
      <c r="B97" s="158" t="s">
        <v>12</v>
      </c>
      <c r="C97" s="87"/>
      <c r="D97" s="86"/>
      <c r="E97" s="84">
        <f t="shared" si="7"/>
        <v>0</v>
      </c>
      <c r="F97" s="86">
        <f>SUM(F94:F96)</f>
        <v>5165.1499999999996</v>
      </c>
      <c r="G97" s="86">
        <f>SUM(G94:G96)</f>
        <v>817.4</v>
      </c>
      <c r="H97" s="158">
        <f>SUM(F97:G97)</f>
        <v>5982.5499999999993</v>
      </c>
      <c r="I97" s="171">
        <f t="shared" si="13"/>
        <v>5165.1499999999996</v>
      </c>
      <c r="J97" s="172">
        <f t="shared" si="14"/>
        <v>817.4</v>
      </c>
      <c r="K97" s="173">
        <f t="shared" si="15"/>
        <v>5982.5499999999993</v>
      </c>
      <c r="L97"/>
      <c r="M97" s="87">
        <f>SUM(M94:M96)</f>
        <v>0</v>
      </c>
      <c r="N97" s="86">
        <f>SUM(N94:N96)</f>
        <v>0</v>
      </c>
      <c r="O97" s="98">
        <f t="shared" si="12"/>
        <v>0</v>
      </c>
    </row>
    <row r="98" spans="1:15" s="2" customFormat="1" ht="17.100000000000001" customHeight="1" x14ac:dyDescent="0.2">
      <c r="A98" s="74"/>
      <c r="B98" s="157" t="s">
        <v>15</v>
      </c>
      <c r="C98" s="77"/>
      <c r="D98" s="76"/>
      <c r="E98" s="75">
        <f t="shared" si="7"/>
        <v>0</v>
      </c>
      <c r="F98" s="76">
        <v>372.05</v>
      </c>
      <c r="G98" s="76">
        <v>81.099999999999994</v>
      </c>
      <c r="H98" s="157">
        <f t="shared" si="6"/>
        <v>453.15</v>
      </c>
      <c r="I98" s="174">
        <f t="shared" si="13"/>
        <v>372.05</v>
      </c>
      <c r="J98" s="169">
        <f t="shared" si="14"/>
        <v>81.099999999999994</v>
      </c>
      <c r="K98" s="178">
        <f t="shared" si="15"/>
        <v>453.15</v>
      </c>
      <c r="L98"/>
      <c r="M98" s="92"/>
      <c r="N98" s="93"/>
      <c r="O98" s="82">
        <f t="shared" si="12"/>
        <v>0</v>
      </c>
    </row>
    <row r="99" spans="1:15" s="2" customFormat="1" ht="17.100000000000001" customHeight="1" x14ac:dyDescent="0.2">
      <c r="A99" s="107"/>
      <c r="B99" s="161" t="s">
        <v>17</v>
      </c>
      <c r="C99" s="110"/>
      <c r="D99" s="109"/>
      <c r="E99" s="91">
        <f t="shared" si="7"/>
        <v>0</v>
      </c>
      <c r="F99" s="109"/>
      <c r="G99" s="109"/>
      <c r="H99" s="161">
        <f t="shared" si="6"/>
        <v>0</v>
      </c>
      <c r="I99" s="176">
        <f t="shared" si="13"/>
        <v>0</v>
      </c>
      <c r="J99" s="177">
        <f t="shared" si="14"/>
        <v>0</v>
      </c>
      <c r="K99" s="178">
        <f t="shared" si="15"/>
        <v>0</v>
      </c>
      <c r="L99"/>
      <c r="M99" s="111"/>
      <c r="N99" s="112"/>
      <c r="O99" s="90">
        <f t="shared" si="12"/>
        <v>0</v>
      </c>
    </row>
    <row r="100" spans="1:15" s="2" customFormat="1" ht="17.100000000000001" customHeight="1" x14ac:dyDescent="0.2">
      <c r="A100" s="83">
        <v>1992</v>
      </c>
      <c r="B100" s="158" t="s">
        <v>12</v>
      </c>
      <c r="C100" s="87"/>
      <c r="D100" s="86"/>
      <c r="E100" s="84">
        <f t="shared" si="7"/>
        <v>0</v>
      </c>
      <c r="F100" s="86">
        <f>SUM(F97:F99)</f>
        <v>5537.2</v>
      </c>
      <c r="G100" s="86">
        <f>SUM(G97:G99)</f>
        <v>898.5</v>
      </c>
      <c r="H100" s="158">
        <f>SUM(F100:G100)</f>
        <v>6435.7</v>
      </c>
      <c r="I100" s="171">
        <f t="shared" si="13"/>
        <v>5537.2</v>
      </c>
      <c r="J100" s="172">
        <f t="shared" si="14"/>
        <v>898.5</v>
      </c>
      <c r="K100" s="173">
        <f t="shared" si="15"/>
        <v>6435.7</v>
      </c>
      <c r="L100"/>
      <c r="M100" s="87">
        <f>SUM(M97:M99)</f>
        <v>0</v>
      </c>
      <c r="N100" s="86">
        <f>SUM(N97:N99)</f>
        <v>0</v>
      </c>
      <c r="O100" s="98">
        <f t="shared" si="12"/>
        <v>0</v>
      </c>
    </row>
    <row r="101" spans="1:15" s="2" customFormat="1" ht="17.100000000000001" customHeight="1" x14ac:dyDescent="0.2">
      <c r="A101" s="74"/>
      <c r="B101" s="157" t="s">
        <v>15</v>
      </c>
      <c r="C101" s="77"/>
      <c r="D101" s="76"/>
      <c r="E101" s="75">
        <f t="shared" si="7"/>
        <v>0</v>
      </c>
      <c r="F101" s="76">
        <v>5.0999999999999996</v>
      </c>
      <c r="G101" s="76">
        <v>9.6999999999999993</v>
      </c>
      <c r="H101" s="157">
        <f t="shared" si="6"/>
        <v>14.799999999999999</v>
      </c>
      <c r="I101" s="174">
        <f t="shared" si="13"/>
        <v>5.0999999999999996</v>
      </c>
      <c r="J101" s="169">
        <f t="shared" si="14"/>
        <v>9.6999999999999993</v>
      </c>
      <c r="K101" s="178">
        <f t="shared" si="15"/>
        <v>14.799999999999999</v>
      </c>
      <c r="L101"/>
      <c r="M101" s="92"/>
      <c r="N101" s="93"/>
      <c r="O101" s="82">
        <f t="shared" si="12"/>
        <v>0</v>
      </c>
    </row>
    <row r="102" spans="1:15" s="2" customFormat="1" ht="17.100000000000001" customHeight="1" x14ac:dyDescent="0.2">
      <c r="A102" s="107"/>
      <c r="B102" s="161" t="s">
        <v>17</v>
      </c>
      <c r="C102" s="110"/>
      <c r="D102" s="109"/>
      <c r="E102" s="91">
        <f t="shared" si="7"/>
        <v>0</v>
      </c>
      <c r="F102" s="109"/>
      <c r="G102" s="109"/>
      <c r="H102" s="161">
        <f t="shared" si="6"/>
        <v>0</v>
      </c>
      <c r="I102" s="176">
        <f t="shared" si="13"/>
        <v>0</v>
      </c>
      <c r="J102" s="177">
        <f t="shared" si="14"/>
        <v>0</v>
      </c>
      <c r="K102" s="178">
        <f t="shared" si="15"/>
        <v>0</v>
      </c>
      <c r="L102"/>
      <c r="M102" s="111"/>
      <c r="N102" s="112"/>
      <c r="O102" s="90">
        <f t="shared" si="12"/>
        <v>0</v>
      </c>
    </row>
    <row r="103" spans="1:15" s="2" customFormat="1" ht="17.100000000000001" customHeight="1" x14ac:dyDescent="0.2">
      <c r="A103" s="83">
        <v>1993</v>
      </c>
      <c r="B103" s="158" t="s">
        <v>12</v>
      </c>
      <c r="C103" s="87"/>
      <c r="D103" s="86"/>
      <c r="E103" s="84">
        <f t="shared" si="7"/>
        <v>0</v>
      </c>
      <c r="F103" s="86">
        <f>SUM(F100:F102)</f>
        <v>5542.3</v>
      </c>
      <c r="G103" s="86">
        <f>SUM(G100:G102)</f>
        <v>908.2</v>
      </c>
      <c r="H103" s="158">
        <f>SUM(F103:G103)</f>
        <v>6450.5</v>
      </c>
      <c r="I103" s="171">
        <f t="shared" si="13"/>
        <v>5542.3</v>
      </c>
      <c r="J103" s="172">
        <f t="shared" si="14"/>
        <v>908.2</v>
      </c>
      <c r="K103" s="173">
        <f t="shared" si="15"/>
        <v>6450.5</v>
      </c>
      <c r="L103"/>
      <c r="M103" s="87">
        <f>SUM(M100:M102)</f>
        <v>0</v>
      </c>
      <c r="N103" s="86">
        <f>SUM(N100:N102)</f>
        <v>0</v>
      </c>
      <c r="O103" s="98">
        <f t="shared" si="12"/>
        <v>0</v>
      </c>
    </row>
    <row r="104" spans="1:15" s="2" customFormat="1" ht="17.100000000000001" customHeight="1" x14ac:dyDescent="0.2">
      <c r="A104" s="74"/>
      <c r="B104" s="157" t="s">
        <v>15</v>
      </c>
      <c r="C104" s="77"/>
      <c r="D104" s="76"/>
      <c r="E104" s="75">
        <f t="shared" si="7"/>
        <v>0</v>
      </c>
      <c r="F104" s="76">
        <v>116.1</v>
      </c>
      <c r="G104" s="76">
        <v>11</v>
      </c>
      <c r="H104" s="157">
        <f t="shared" si="6"/>
        <v>127.1</v>
      </c>
      <c r="I104" s="174">
        <f t="shared" si="13"/>
        <v>116.1</v>
      </c>
      <c r="J104" s="169">
        <f t="shared" si="14"/>
        <v>11</v>
      </c>
      <c r="K104" s="178">
        <f t="shared" si="15"/>
        <v>127.1</v>
      </c>
      <c r="L104"/>
      <c r="M104" s="92"/>
      <c r="N104" s="93"/>
      <c r="O104" s="82">
        <f t="shared" si="12"/>
        <v>0</v>
      </c>
    </row>
    <row r="105" spans="1:15" s="2" customFormat="1" ht="17.100000000000001" customHeight="1" x14ac:dyDescent="0.2">
      <c r="A105" s="107"/>
      <c r="B105" s="161" t="s">
        <v>17</v>
      </c>
      <c r="C105" s="110"/>
      <c r="D105" s="109"/>
      <c r="E105" s="91">
        <f t="shared" si="7"/>
        <v>0</v>
      </c>
      <c r="F105" s="109"/>
      <c r="G105" s="109"/>
      <c r="H105" s="161">
        <f t="shared" si="6"/>
        <v>0</v>
      </c>
      <c r="I105" s="176">
        <f t="shared" si="13"/>
        <v>0</v>
      </c>
      <c r="J105" s="177">
        <f t="shared" si="14"/>
        <v>0</v>
      </c>
      <c r="K105" s="178">
        <f t="shared" si="15"/>
        <v>0</v>
      </c>
      <c r="L105"/>
      <c r="M105" s="111"/>
      <c r="N105" s="112"/>
      <c r="O105" s="90">
        <f t="shared" si="12"/>
        <v>0</v>
      </c>
    </row>
    <row r="106" spans="1:15" s="2" customFormat="1" ht="17.100000000000001" customHeight="1" x14ac:dyDescent="0.2">
      <c r="A106" s="83">
        <v>1994</v>
      </c>
      <c r="B106" s="158" t="s">
        <v>12</v>
      </c>
      <c r="C106" s="87"/>
      <c r="D106" s="86"/>
      <c r="E106" s="84">
        <f t="shared" si="7"/>
        <v>0</v>
      </c>
      <c r="F106" s="86">
        <f>SUM(F103:F105)</f>
        <v>5658.4000000000005</v>
      </c>
      <c r="G106" s="86">
        <f>SUM(G103:G105)</f>
        <v>919.2</v>
      </c>
      <c r="H106" s="158">
        <f>SUM(F106:G106)</f>
        <v>6577.6</v>
      </c>
      <c r="I106" s="171">
        <f t="shared" si="13"/>
        <v>5658.4000000000005</v>
      </c>
      <c r="J106" s="172">
        <f t="shared" si="14"/>
        <v>919.2</v>
      </c>
      <c r="K106" s="173">
        <f t="shared" si="15"/>
        <v>6577.6</v>
      </c>
      <c r="L106"/>
      <c r="M106" s="87">
        <f>SUM(M103:M105)</f>
        <v>0</v>
      </c>
      <c r="N106" s="86">
        <f>SUM(N103:N105)</f>
        <v>0</v>
      </c>
      <c r="O106" s="98">
        <f t="shared" si="12"/>
        <v>0</v>
      </c>
    </row>
    <row r="107" spans="1:15" s="2" customFormat="1" ht="17.100000000000001" customHeight="1" x14ac:dyDescent="0.2">
      <c r="A107" s="74"/>
      <c r="B107" s="157" t="s">
        <v>15</v>
      </c>
      <c r="C107" s="77">
        <v>545.19000000000005</v>
      </c>
      <c r="D107" s="76"/>
      <c r="E107" s="75">
        <f t="shared" si="7"/>
        <v>545.19000000000005</v>
      </c>
      <c r="F107" s="77"/>
      <c r="G107" s="76">
        <v>44.8</v>
      </c>
      <c r="H107" s="157">
        <f t="shared" si="6"/>
        <v>44.8</v>
      </c>
      <c r="I107" s="174">
        <f t="shared" si="13"/>
        <v>545.19000000000005</v>
      </c>
      <c r="J107" s="169">
        <f t="shared" si="14"/>
        <v>44.8</v>
      </c>
      <c r="K107" s="178">
        <f t="shared" si="15"/>
        <v>589.99</v>
      </c>
      <c r="L107"/>
      <c r="M107" s="92"/>
      <c r="N107" s="93"/>
      <c r="O107" s="82">
        <f t="shared" si="12"/>
        <v>0</v>
      </c>
    </row>
    <row r="108" spans="1:15" s="2" customFormat="1" ht="17.100000000000001" customHeight="1" x14ac:dyDescent="0.2">
      <c r="A108" s="107"/>
      <c r="B108" s="161" t="s">
        <v>17</v>
      </c>
      <c r="C108" s="110"/>
      <c r="D108" s="109"/>
      <c r="E108" s="91">
        <f t="shared" si="7"/>
        <v>0</v>
      </c>
      <c r="F108" s="110"/>
      <c r="G108" s="109"/>
      <c r="H108" s="161">
        <f t="shared" ref="H108:H124" si="16">SUM(F108:G108)</f>
        <v>0</v>
      </c>
      <c r="I108" s="176">
        <f t="shared" si="13"/>
        <v>0</v>
      </c>
      <c r="J108" s="177">
        <f t="shared" si="14"/>
        <v>0</v>
      </c>
      <c r="K108" s="178">
        <f t="shared" si="15"/>
        <v>0</v>
      </c>
      <c r="L108"/>
      <c r="M108" s="111"/>
      <c r="N108" s="112"/>
      <c r="O108" s="90">
        <f t="shared" si="12"/>
        <v>0</v>
      </c>
    </row>
    <row r="109" spans="1:15" s="2" customFormat="1" ht="17.100000000000001" customHeight="1" x14ac:dyDescent="0.2">
      <c r="A109" s="83">
        <v>1995</v>
      </c>
      <c r="B109" s="158" t="s">
        <v>12</v>
      </c>
      <c r="C109" s="87">
        <f>SUM(C106:C108)</f>
        <v>545.19000000000005</v>
      </c>
      <c r="D109" s="86">
        <f>SUM(D106:D108)</f>
        <v>0</v>
      </c>
      <c r="E109" s="84">
        <f t="shared" si="7"/>
        <v>545.19000000000005</v>
      </c>
      <c r="F109" s="86">
        <f>SUM(F106:F108)</f>
        <v>5658.4000000000005</v>
      </c>
      <c r="G109" s="86">
        <f>SUM(G106:G108)</f>
        <v>964</v>
      </c>
      <c r="H109" s="158">
        <f t="shared" si="16"/>
        <v>6622.4000000000005</v>
      </c>
      <c r="I109" s="171">
        <f t="shared" si="13"/>
        <v>6203.59</v>
      </c>
      <c r="J109" s="172">
        <f t="shared" si="14"/>
        <v>964</v>
      </c>
      <c r="K109" s="173">
        <f t="shared" si="15"/>
        <v>7167.59</v>
      </c>
      <c r="L109"/>
      <c r="M109" s="87">
        <f>SUM(M106:M108)</f>
        <v>0</v>
      </c>
      <c r="N109" s="86">
        <f>SUM(N106:N108)</f>
        <v>0</v>
      </c>
      <c r="O109" s="98">
        <f t="shared" si="12"/>
        <v>0</v>
      </c>
    </row>
    <row r="110" spans="1:15" s="2" customFormat="1" ht="17.100000000000001" customHeight="1" x14ac:dyDescent="0.2">
      <c r="A110" s="74"/>
      <c r="B110" s="157" t="s">
        <v>15</v>
      </c>
      <c r="C110" s="77">
        <v>4533.59</v>
      </c>
      <c r="D110" s="76"/>
      <c r="E110" s="75">
        <f t="shared" si="7"/>
        <v>4533.59</v>
      </c>
      <c r="F110" s="77">
        <v>339.69</v>
      </c>
      <c r="G110" s="76">
        <v>71.05</v>
      </c>
      <c r="H110" s="157">
        <f t="shared" si="16"/>
        <v>410.74</v>
      </c>
      <c r="I110" s="174">
        <f t="shared" si="13"/>
        <v>4873.28</v>
      </c>
      <c r="J110" s="169">
        <f t="shared" si="14"/>
        <v>71.05</v>
      </c>
      <c r="K110" s="178">
        <f t="shared" si="15"/>
        <v>4944.33</v>
      </c>
      <c r="L110"/>
      <c r="M110" s="92"/>
      <c r="N110" s="93"/>
      <c r="O110" s="82">
        <f t="shared" si="12"/>
        <v>0</v>
      </c>
    </row>
    <row r="111" spans="1:15" s="2" customFormat="1" ht="17.100000000000001" customHeight="1" x14ac:dyDescent="0.2">
      <c r="A111" s="107"/>
      <c r="B111" s="161" t="s">
        <v>17</v>
      </c>
      <c r="C111" s="110"/>
      <c r="D111" s="109"/>
      <c r="E111" s="91">
        <f t="shared" si="7"/>
        <v>0</v>
      </c>
      <c r="F111" s="110"/>
      <c r="G111" s="109"/>
      <c r="H111" s="161">
        <f t="shared" si="16"/>
        <v>0</v>
      </c>
      <c r="I111" s="176">
        <f t="shared" si="13"/>
        <v>0</v>
      </c>
      <c r="J111" s="177">
        <f t="shared" si="14"/>
        <v>0</v>
      </c>
      <c r="K111" s="178">
        <f t="shared" si="15"/>
        <v>0</v>
      </c>
      <c r="L111"/>
      <c r="M111" s="111"/>
      <c r="N111" s="112"/>
      <c r="O111" s="90">
        <f t="shared" si="12"/>
        <v>0</v>
      </c>
    </row>
    <row r="112" spans="1:15" s="2" customFormat="1" ht="17.100000000000001" customHeight="1" x14ac:dyDescent="0.2">
      <c r="A112" s="83">
        <v>1996</v>
      </c>
      <c r="B112" s="158" t="s">
        <v>12</v>
      </c>
      <c r="C112" s="87">
        <f>SUM(C109:C111)</f>
        <v>5078.7800000000007</v>
      </c>
      <c r="D112" s="86">
        <f>SUM(D109:D111)</f>
        <v>0</v>
      </c>
      <c r="E112" s="84">
        <f t="shared" si="7"/>
        <v>5078.7800000000007</v>
      </c>
      <c r="F112" s="86">
        <f>SUM(F109:F111)</f>
        <v>5998.09</v>
      </c>
      <c r="G112" s="86">
        <f>SUM(G109:G111)</f>
        <v>1035.05</v>
      </c>
      <c r="H112" s="158">
        <f t="shared" si="16"/>
        <v>7033.14</v>
      </c>
      <c r="I112" s="171">
        <f t="shared" si="13"/>
        <v>11076.87</v>
      </c>
      <c r="J112" s="172">
        <f t="shared" si="14"/>
        <v>1035.05</v>
      </c>
      <c r="K112" s="173">
        <f t="shared" si="15"/>
        <v>12111.92</v>
      </c>
      <c r="L112"/>
      <c r="M112" s="87">
        <f>SUM(M109:M111)</f>
        <v>0</v>
      </c>
      <c r="N112" s="86">
        <f>SUM(N109:N111)</f>
        <v>0</v>
      </c>
      <c r="O112" s="98">
        <f t="shared" si="12"/>
        <v>0</v>
      </c>
    </row>
    <row r="113" spans="1:15" s="2" customFormat="1" ht="17.100000000000001" customHeight="1" x14ac:dyDescent="0.2">
      <c r="A113" s="74"/>
      <c r="B113" s="157" t="s">
        <v>15</v>
      </c>
      <c r="C113" s="77">
        <v>53.98</v>
      </c>
      <c r="D113" s="76">
        <v>101.75</v>
      </c>
      <c r="E113" s="75">
        <f t="shared" si="7"/>
        <v>155.72999999999999</v>
      </c>
      <c r="F113" s="77"/>
      <c r="G113" s="76"/>
      <c r="H113" s="157">
        <f t="shared" si="16"/>
        <v>0</v>
      </c>
      <c r="I113" s="174">
        <f t="shared" si="13"/>
        <v>53.98</v>
      </c>
      <c r="J113" s="169">
        <f t="shared" si="14"/>
        <v>101.75</v>
      </c>
      <c r="K113" s="178">
        <f t="shared" si="15"/>
        <v>155.72999999999999</v>
      </c>
      <c r="L113"/>
      <c r="M113" s="92"/>
      <c r="N113" s="93"/>
      <c r="O113" s="82">
        <f t="shared" si="12"/>
        <v>0</v>
      </c>
    </row>
    <row r="114" spans="1:15" s="2" customFormat="1" ht="17.100000000000001" customHeight="1" x14ac:dyDescent="0.2">
      <c r="A114" s="107"/>
      <c r="B114" s="161" t="s">
        <v>17</v>
      </c>
      <c r="C114" s="110">
        <v>-14.81</v>
      </c>
      <c r="D114" s="109"/>
      <c r="E114" s="91">
        <f t="shared" si="7"/>
        <v>-14.81</v>
      </c>
      <c r="F114" s="110"/>
      <c r="G114" s="109"/>
      <c r="H114" s="161">
        <f t="shared" si="16"/>
        <v>0</v>
      </c>
      <c r="I114" s="176">
        <f t="shared" si="13"/>
        <v>-14.81</v>
      </c>
      <c r="J114" s="177">
        <f t="shared" si="14"/>
        <v>0</v>
      </c>
      <c r="K114" s="178">
        <f t="shared" si="15"/>
        <v>-14.81</v>
      </c>
      <c r="L114"/>
      <c r="M114" s="111"/>
      <c r="N114" s="112"/>
      <c r="O114" s="90">
        <f t="shared" si="12"/>
        <v>0</v>
      </c>
    </row>
    <row r="115" spans="1:15" s="2" customFormat="1" ht="17.100000000000001" customHeight="1" x14ac:dyDescent="0.2">
      <c r="A115" s="83">
        <v>1997</v>
      </c>
      <c r="B115" s="158" t="s">
        <v>12</v>
      </c>
      <c r="C115" s="87">
        <f>SUM(C112:C114)</f>
        <v>5117.95</v>
      </c>
      <c r="D115" s="86">
        <f>SUM(D112:D114)</f>
        <v>101.75</v>
      </c>
      <c r="E115" s="84">
        <f t="shared" si="7"/>
        <v>5219.7</v>
      </c>
      <c r="F115" s="86">
        <f>SUM(F112:F114)</f>
        <v>5998.09</v>
      </c>
      <c r="G115" s="86">
        <f>SUM(G112:G114)</f>
        <v>1035.05</v>
      </c>
      <c r="H115" s="158">
        <f t="shared" si="16"/>
        <v>7033.14</v>
      </c>
      <c r="I115" s="171">
        <f t="shared" si="13"/>
        <v>11116.04</v>
      </c>
      <c r="J115" s="172">
        <f t="shared" si="14"/>
        <v>1136.8</v>
      </c>
      <c r="K115" s="173">
        <f t="shared" si="15"/>
        <v>12252.84</v>
      </c>
      <c r="L115"/>
      <c r="M115" s="87">
        <f>SUM(M112:M114)</f>
        <v>0</v>
      </c>
      <c r="N115" s="86">
        <f>SUM(N112:N114)</f>
        <v>0</v>
      </c>
      <c r="O115" s="98">
        <f t="shared" si="12"/>
        <v>0</v>
      </c>
    </row>
    <row r="116" spans="1:15" s="2" customFormat="1" ht="17.100000000000001" customHeight="1" x14ac:dyDescent="0.2">
      <c r="A116" s="74"/>
      <c r="B116" s="157" t="s">
        <v>15</v>
      </c>
      <c r="C116" s="77"/>
      <c r="D116" s="76"/>
      <c r="E116" s="75">
        <f t="shared" si="7"/>
        <v>0</v>
      </c>
      <c r="F116" s="77">
        <v>729.44</v>
      </c>
      <c r="G116" s="76">
        <v>125.87</v>
      </c>
      <c r="H116" s="157">
        <f t="shared" si="16"/>
        <v>855.31000000000006</v>
      </c>
      <c r="I116" s="174">
        <f t="shared" si="13"/>
        <v>729.44</v>
      </c>
      <c r="J116" s="169">
        <f t="shared" si="14"/>
        <v>125.87</v>
      </c>
      <c r="K116" s="178">
        <f t="shared" si="15"/>
        <v>855.31000000000006</v>
      </c>
      <c r="L116"/>
      <c r="M116" s="92">
        <v>368.98</v>
      </c>
      <c r="N116" s="93">
        <v>36.14</v>
      </c>
      <c r="O116" s="82">
        <f t="shared" si="12"/>
        <v>405.12</v>
      </c>
    </row>
    <row r="117" spans="1:15" s="2" customFormat="1" ht="17.100000000000001" customHeight="1" x14ac:dyDescent="0.2">
      <c r="A117" s="107"/>
      <c r="B117" s="161" t="s">
        <v>17</v>
      </c>
      <c r="C117" s="110"/>
      <c r="D117" s="109"/>
      <c r="E117" s="91">
        <f t="shared" si="7"/>
        <v>0</v>
      </c>
      <c r="F117" s="110"/>
      <c r="G117" s="109"/>
      <c r="H117" s="161">
        <f t="shared" si="16"/>
        <v>0</v>
      </c>
      <c r="I117" s="176">
        <f t="shared" si="13"/>
        <v>0</v>
      </c>
      <c r="J117" s="177">
        <f t="shared" si="14"/>
        <v>0</v>
      </c>
      <c r="K117" s="178">
        <f t="shared" si="15"/>
        <v>0</v>
      </c>
      <c r="L117"/>
      <c r="M117" s="111"/>
      <c r="N117" s="112"/>
      <c r="O117" s="90">
        <f t="shared" si="12"/>
        <v>0</v>
      </c>
    </row>
    <row r="118" spans="1:15" s="2" customFormat="1" ht="17.100000000000001" customHeight="1" x14ac:dyDescent="0.2">
      <c r="A118" s="83">
        <v>1998</v>
      </c>
      <c r="B118" s="158" t="s">
        <v>12</v>
      </c>
      <c r="C118" s="87">
        <f>SUM(C115:C117)</f>
        <v>5117.95</v>
      </c>
      <c r="D118" s="86">
        <f>SUM(D115:D117)</f>
        <v>101.75</v>
      </c>
      <c r="E118" s="84">
        <f t="shared" si="7"/>
        <v>5219.7</v>
      </c>
      <c r="F118" s="86">
        <f>SUM(F115:F117)</f>
        <v>6727.5300000000007</v>
      </c>
      <c r="G118" s="86">
        <f>SUM(G115:G117)</f>
        <v>1160.92</v>
      </c>
      <c r="H118" s="158">
        <f t="shared" si="16"/>
        <v>7888.4500000000007</v>
      </c>
      <c r="I118" s="171">
        <f t="shared" si="13"/>
        <v>11845.48</v>
      </c>
      <c r="J118" s="172">
        <f t="shared" si="14"/>
        <v>1262.67</v>
      </c>
      <c r="K118" s="173">
        <f t="shared" si="15"/>
        <v>13108.15</v>
      </c>
      <c r="L118"/>
      <c r="M118" s="87">
        <f>SUM(M115:M117)</f>
        <v>368.98</v>
      </c>
      <c r="N118" s="86">
        <f>SUM(N115:N117)</f>
        <v>36.14</v>
      </c>
      <c r="O118" s="98">
        <f t="shared" si="12"/>
        <v>405.12</v>
      </c>
    </row>
    <row r="119" spans="1:15" s="2" customFormat="1" ht="17.100000000000001" customHeight="1" x14ac:dyDescent="0.2">
      <c r="A119" s="74"/>
      <c r="B119" s="157" t="s">
        <v>15</v>
      </c>
      <c r="C119" s="77"/>
      <c r="D119" s="76">
        <v>14.26</v>
      </c>
      <c r="E119" s="75">
        <f t="shared" si="7"/>
        <v>14.26</v>
      </c>
      <c r="F119" s="77"/>
      <c r="G119" s="76">
        <v>16.93</v>
      </c>
      <c r="H119" s="157">
        <f t="shared" si="16"/>
        <v>16.93</v>
      </c>
      <c r="I119" s="174">
        <f t="shared" si="13"/>
        <v>0</v>
      </c>
      <c r="J119" s="169">
        <f t="shared" si="14"/>
        <v>31.189999999999998</v>
      </c>
      <c r="K119" s="178">
        <f t="shared" si="15"/>
        <v>31.189999999999998</v>
      </c>
      <c r="L119"/>
      <c r="M119" s="92"/>
      <c r="N119" s="93">
        <v>77.63</v>
      </c>
      <c r="O119" s="82">
        <f t="shared" si="12"/>
        <v>77.63</v>
      </c>
    </row>
    <row r="120" spans="1:15" s="2" customFormat="1" ht="17.100000000000001" customHeight="1" x14ac:dyDescent="0.2">
      <c r="A120" s="107"/>
      <c r="B120" s="161" t="s">
        <v>17</v>
      </c>
      <c r="C120" s="110"/>
      <c r="D120" s="109"/>
      <c r="E120" s="91">
        <f t="shared" si="7"/>
        <v>0</v>
      </c>
      <c r="F120" s="110"/>
      <c r="G120" s="109"/>
      <c r="H120" s="161">
        <f t="shared" si="16"/>
        <v>0</v>
      </c>
      <c r="I120" s="176">
        <f t="shared" si="13"/>
        <v>0</v>
      </c>
      <c r="J120" s="177">
        <f t="shared" si="14"/>
        <v>0</v>
      </c>
      <c r="K120" s="178">
        <f t="shared" si="15"/>
        <v>0</v>
      </c>
      <c r="L120"/>
      <c r="M120" s="111"/>
      <c r="N120" s="112"/>
      <c r="O120" s="90">
        <f t="shared" si="12"/>
        <v>0</v>
      </c>
    </row>
    <row r="121" spans="1:15" s="2" customFormat="1" ht="17.100000000000001" customHeight="1" x14ac:dyDescent="0.2">
      <c r="A121" s="83">
        <v>1999</v>
      </c>
      <c r="B121" s="158" t="s">
        <v>12</v>
      </c>
      <c r="C121" s="87">
        <f>SUM(C118:C120)</f>
        <v>5117.95</v>
      </c>
      <c r="D121" s="86">
        <f>SUM(D118:D120)</f>
        <v>116.01</v>
      </c>
      <c r="E121" s="84">
        <f t="shared" si="7"/>
        <v>5233.96</v>
      </c>
      <c r="F121" s="86">
        <f>SUM(F118:F120)</f>
        <v>6727.5300000000007</v>
      </c>
      <c r="G121" s="86">
        <f>SUM(G118:G120)</f>
        <v>1177.8500000000001</v>
      </c>
      <c r="H121" s="158">
        <f t="shared" si="16"/>
        <v>7905.380000000001</v>
      </c>
      <c r="I121" s="171">
        <f t="shared" si="13"/>
        <v>11845.48</v>
      </c>
      <c r="J121" s="172">
        <f t="shared" si="14"/>
        <v>1293.8600000000001</v>
      </c>
      <c r="K121" s="173">
        <f t="shared" si="15"/>
        <v>13139.34</v>
      </c>
      <c r="L121"/>
      <c r="M121" s="87">
        <f>SUM(M118:M120)</f>
        <v>368.98</v>
      </c>
      <c r="N121" s="86">
        <f>SUM(N118:N120)</f>
        <v>113.77</v>
      </c>
      <c r="O121" s="98">
        <f t="shared" si="12"/>
        <v>482.75</v>
      </c>
    </row>
    <row r="122" spans="1:15" s="2" customFormat="1" ht="17.100000000000001" customHeight="1" x14ac:dyDescent="0.2">
      <c r="A122" s="74"/>
      <c r="B122" s="157" t="s">
        <v>15</v>
      </c>
      <c r="C122" s="77"/>
      <c r="D122" s="76">
        <v>48.22</v>
      </c>
      <c r="E122" s="75">
        <f t="shared" si="7"/>
        <v>48.22</v>
      </c>
      <c r="F122" s="77"/>
      <c r="G122" s="76">
        <v>160.12</v>
      </c>
      <c r="H122" s="157">
        <f t="shared" si="16"/>
        <v>160.12</v>
      </c>
      <c r="I122" s="174">
        <f t="shared" si="13"/>
        <v>0</v>
      </c>
      <c r="J122" s="169">
        <f t="shared" si="14"/>
        <v>208.34</v>
      </c>
      <c r="K122" s="178">
        <f t="shared" si="15"/>
        <v>208.34</v>
      </c>
      <c r="L122"/>
      <c r="M122" s="92">
        <v>789.85</v>
      </c>
      <c r="N122" s="93">
        <v>3.28</v>
      </c>
      <c r="O122" s="82">
        <f t="shared" ref="O122:O127" si="17">SUM(M122:N122)</f>
        <v>793.13</v>
      </c>
    </row>
    <row r="123" spans="1:15" s="2" customFormat="1" ht="17.100000000000001" customHeight="1" x14ac:dyDescent="0.2">
      <c r="A123" s="107"/>
      <c r="B123" s="161" t="s">
        <v>17</v>
      </c>
      <c r="C123" s="110"/>
      <c r="D123" s="109"/>
      <c r="E123" s="91">
        <f t="shared" si="7"/>
        <v>0</v>
      </c>
      <c r="F123" s="110"/>
      <c r="G123" s="109"/>
      <c r="H123" s="161">
        <f t="shared" si="16"/>
        <v>0</v>
      </c>
      <c r="I123" s="176">
        <f t="shared" si="13"/>
        <v>0</v>
      </c>
      <c r="J123" s="177">
        <f t="shared" si="14"/>
        <v>0</v>
      </c>
      <c r="K123" s="178">
        <f t="shared" si="15"/>
        <v>0</v>
      </c>
      <c r="L123"/>
      <c r="M123" s="111"/>
      <c r="N123" s="112">
        <v>-77.63</v>
      </c>
      <c r="O123" s="90">
        <f t="shared" si="17"/>
        <v>-77.63</v>
      </c>
    </row>
    <row r="124" spans="1:15" s="2" customFormat="1" ht="17.100000000000001" customHeight="1" x14ac:dyDescent="0.2">
      <c r="A124" s="83">
        <v>2000</v>
      </c>
      <c r="B124" s="158" t="s">
        <v>12</v>
      </c>
      <c r="C124" s="87">
        <f>SUM(C121:C123)</f>
        <v>5117.95</v>
      </c>
      <c r="D124" s="86">
        <f>SUM(D121:D123)</f>
        <v>164.23000000000002</v>
      </c>
      <c r="E124" s="84">
        <f t="shared" si="7"/>
        <v>5282.18</v>
      </c>
      <c r="F124" s="86">
        <f>SUM(F121:F123)</f>
        <v>6727.5300000000007</v>
      </c>
      <c r="G124" s="86">
        <f>SUM(G121:G123)</f>
        <v>1337.9700000000003</v>
      </c>
      <c r="H124" s="158">
        <f t="shared" si="16"/>
        <v>8065.5000000000009</v>
      </c>
      <c r="I124" s="171">
        <f t="shared" si="13"/>
        <v>11845.48</v>
      </c>
      <c r="J124" s="172">
        <f t="shared" si="14"/>
        <v>1502.2000000000003</v>
      </c>
      <c r="K124" s="173">
        <f t="shared" si="15"/>
        <v>13347.68</v>
      </c>
      <c r="L124"/>
      <c r="M124" s="87">
        <f>SUM(M121:M123)</f>
        <v>1158.83</v>
      </c>
      <c r="N124" s="86">
        <f>SUM(N121:N123)</f>
        <v>39.42</v>
      </c>
      <c r="O124" s="98">
        <f t="shared" si="17"/>
        <v>1198.25</v>
      </c>
    </row>
    <row r="125" spans="1:15" s="2" customFormat="1" ht="17.100000000000001" customHeight="1" x14ac:dyDescent="0.2">
      <c r="A125" s="74"/>
      <c r="B125" s="157" t="s">
        <v>15</v>
      </c>
      <c r="C125" s="309"/>
      <c r="D125" s="310"/>
      <c r="E125" s="311">
        <f>SUM(C125:D125)</f>
        <v>0</v>
      </c>
      <c r="F125" s="309"/>
      <c r="G125" s="310"/>
      <c r="H125" s="312">
        <f>SUM(F125:G125)</f>
        <v>0</v>
      </c>
      <c r="I125" s="313">
        <f t="shared" ref="I125:J127" si="18">SUM(C125,F125)</f>
        <v>0</v>
      </c>
      <c r="J125" s="314">
        <f t="shared" si="18"/>
        <v>0</v>
      </c>
      <c r="K125" s="315">
        <f>SUM(I125:J125)</f>
        <v>0</v>
      </c>
      <c r="L125"/>
      <c r="M125" s="92">
        <v>895.04</v>
      </c>
      <c r="N125" s="93">
        <v>25.93</v>
      </c>
      <c r="O125" s="82">
        <f t="shared" si="17"/>
        <v>920.96999999999991</v>
      </c>
    </row>
    <row r="126" spans="1:15" s="2" customFormat="1" ht="17.100000000000001" customHeight="1" x14ac:dyDescent="0.2">
      <c r="A126" s="107"/>
      <c r="B126" s="161" t="s">
        <v>17</v>
      </c>
      <c r="C126" s="110"/>
      <c r="D126" s="109"/>
      <c r="E126" s="91">
        <f>SUM(C126:D126)</f>
        <v>0</v>
      </c>
      <c r="F126" s="110"/>
      <c r="G126" s="109"/>
      <c r="H126" s="161">
        <f>SUM(F126:G126)</f>
        <v>0</v>
      </c>
      <c r="I126" s="176">
        <f t="shared" si="18"/>
        <v>0</v>
      </c>
      <c r="J126" s="177">
        <f t="shared" si="18"/>
        <v>0</v>
      </c>
      <c r="K126" s="178">
        <f>SUM(I126:J126)</f>
        <v>0</v>
      </c>
      <c r="L126"/>
      <c r="M126" s="111"/>
      <c r="N126" s="112"/>
      <c r="O126" s="90">
        <f t="shared" si="17"/>
        <v>0</v>
      </c>
    </row>
    <row r="127" spans="1:15" s="2" customFormat="1" ht="17.100000000000001" customHeight="1" x14ac:dyDescent="0.2">
      <c r="A127" s="83">
        <v>2001</v>
      </c>
      <c r="B127" s="158" t="s">
        <v>12</v>
      </c>
      <c r="C127" s="87">
        <f>SUM(C124:C126)</f>
        <v>5117.95</v>
      </c>
      <c r="D127" s="86">
        <f>SUM(D124:D126)</f>
        <v>164.23000000000002</v>
      </c>
      <c r="E127" s="84">
        <f>SUM(C127:D127)</f>
        <v>5282.18</v>
      </c>
      <c r="F127" s="86">
        <f>SUM(F124:F126)</f>
        <v>6727.5300000000007</v>
      </c>
      <c r="G127" s="86">
        <f>SUM(G124:G126)</f>
        <v>1337.9700000000003</v>
      </c>
      <c r="H127" s="158">
        <f>SUM(F127:G127)</f>
        <v>8065.5000000000009</v>
      </c>
      <c r="I127" s="171">
        <f t="shared" si="18"/>
        <v>11845.48</v>
      </c>
      <c r="J127" s="172">
        <f t="shared" si="18"/>
        <v>1502.2000000000003</v>
      </c>
      <c r="K127" s="173">
        <f>SUM(I127:J127)</f>
        <v>13347.68</v>
      </c>
      <c r="L127"/>
      <c r="M127" s="87">
        <f>SUM(M124:M126)</f>
        <v>2053.87</v>
      </c>
      <c r="N127" s="86">
        <f>SUM(N124:N126)</f>
        <v>65.349999999999994</v>
      </c>
      <c r="O127" s="98">
        <f t="shared" si="17"/>
        <v>2119.2199999999998</v>
      </c>
    </row>
    <row r="128" spans="1:15" s="2" customFormat="1" ht="17.100000000000001" customHeight="1" x14ac:dyDescent="0.2">
      <c r="A128" s="74"/>
      <c r="B128" s="157" t="s">
        <v>15</v>
      </c>
      <c r="C128" s="309"/>
      <c r="D128" s="310"/>
      <c r="E128" s="311">
        <f t="shared" ref="E128:E133" si="19">SUM(C128:D128)</f>
        <v>0</v>
      </c>
      <c r="F128" s="309"/>
      <c r="G128" s="310"/>
      <c r="H128" s="312">
        <f t="shared" ref="H128:H133" si="20">SUM(F128:G128)</f>
        <v>0</v>
      </c>
      <c r="I128" s="313">
        <f t="shared" ref="I128:J133" si="21">SUM(C128,F128)</f>
        <v>0</v>
      </c>
      <c r="J128" s="314">
        <f t="shared" si="21"/>
        <v>0</v>
      </c>
      <c r="K128" s="315">
        <f t="shared" ref="K128:K133" si="22">SUM(I128:J128)</f>
        <v>0</v>
      </c>
      <c r="L128"/>
      <c r="M128" s="92"/>
      <c r="N128" s="93"/>
      <c r="O128" s="82">
        <f t="shared" ref="O128:O133" si="23">SUM(M128:N128)</f>
        <v>0</v>
      </c>
    </row>
    <row r="129" spans="1:15" s="2" customFormat="1" ht="17.100000000000001" customHeight="1" x14ac:dyDescent="0.2">
      <c r="A129" s="107"/>
      <c r="B129" s="161" t="s">
        <v>17</v>
      </c>
      <c r="C129" s="110"/>
      <c r="D129" s="109"/>
      <c r="E129" s="91">
        <f t="shared" si="19"/>
        <v>0</v>
      </c>
      <c r="F129" s="110"/>
      <c r="G129" s="109"/>
      <c r="H129" s="161">
        <f t="shared" si="20"/>
        <v>0</v>
      </c>
      <c r="I129" s="176">
        <f t="shared" si="21"/>
        <v>0</v>
      </c>
      <c r="J129" s="177">
        <f t="shared" si="21"/>
        <v>0</v>
      </c>
      <c r="K129" s="178">
        <f t="shared" si="22"/>
        <v>0</v>
      </c>
      <c r="L129"/>
      <c r="M129" s="111"/>
      <c r="N129" s="112"/>
      <c r="O129" s="90">
        <f t="shared" si="23"/>
        <v>0</v>
      </c>
    </row>
    <row r="130" spans="1:15" s="2" customFormat="1" ht="17.100000000000001" customHeight="1" x14ac:dyDescent="0.2">
      <c r="A130" s="83">
        <v>2002</v>
      </c>
      <c r="B130" s="158" t="s">
        <v>12</v>
      </c>
      <c r="C130" s="87">
        <f>SUM(C127:C129)</f>
        <v>5117.95</v>
      </c>
      <c r="D130" s="86">
        <f>SUM(D127:D129)</f>
        <v>164.23000000000002</v>
      </c>
      <c r="E130" s="84">
        <f t="shared" si="19"/>
        <v>5282.18</v>
      </c>
      <c r="F130" s="86">
        <f>SUM(F127:F129)</f>
        <v>6727.5300000000007</v>
      </c>
      <c r="G130" s="86">
        <f>SUM(G127:G129)</f>
        <v>1337.9700000000003</v>
      </c>
      <c r="H130" s="158">
        <f t="shared" si="20"/>
        <v>8065.5000000000009</v>
      </c>
      <c r="I130" s="171">
        <f t="shared" si="21"/>
        <v>11845.48</v>
      </c>
      <c r="J130" s="172">
        <f t="shared" si="21"/>
        <v>1502.2000000000003</v>
      </c>
      <c r="K130" s="173">
        <f t="shared" si="22"/>
        <v>13347.68</v>
      </c>
      <c r="L130"/>
      <c r="M130" s="87">
        <f>SUM(M127:M129)</f>
        <v>2053.87</v>
      </c>
      <c r="N130" s="86">
        <f>SUM(N127:N129)</f>
        <v>65.349999999999994</v>
      </c>
      <c r="O130" s="98">
        <f t="shared" si="23"/>
        <v>2119.2199999999998</v>
      </c>
    </row>
    <row r="131" spans="1:15" s="2" customFormat="1" ht="17.100000000000001" customHeight="1" x14ac:dyDescent="0.2">
      <c r="A131" s="74"/>
      <c r="B131" s="157" t="s">
        <v>15</v>
      </c>
      <c r="C131" s="309"/>
      <c r="D131" s="310"/>
      <c r="E131" s="311">
        <f t="shared" si="19"/>
        <v>0</v>
      </c>
      <c r="F131" s="309"/>
      <c r="G131" s="310">
        <v>36.96</v>
      </c>
      <c r="H131" s="312">
        <f t="shared" si="20"/>
        <v>36.96</v>
      </c>
      <c r="I131" s="313">
        <f t="shared" si="21"/>
        <v>0</v>
      </c>
      <c r="J131" s="314">
        <f t="shared" si="21"/>
        <v>36.96</v>
      </c>
      <c r="K131" s="315">
        <f t="shared" si="22"/>
        <v>36.96</v>
      </c>
      <c r="L131"/>
      <c r="M131" s="92">
        <v>52.94</v>
      </c>
      <c r="N131" s="93">
        <v>44.96</v>
      </c>
      <c r="O131" s="82">
        <f t="shared" si="23"/>
        <v>97.9</v>
      </c>
    </row>
    <row r="132" spans="1:15" s="2" customFormat="1" ht="17.100000000000001" customHeight="1" x14ac:dyDescent="0.2">
      <c r="A132" s="107"/>
      <c r="B132" s="161" t="s">
        <v>17</v>
      </c>
      <c r="C132" s="110"/>
      <c r="D132" s="109"/>
      <c r="E132" s="91">
        <f t="shared" si="19"/>
        <v>0</v>
      </c>
      <c r="F132" s="110"/>
      <c r="G132" s="109"/>
      <c r="H132" s="161">
        <f t="shared" si="20"/>
        <v>0</v>
      </c>
      <c r="I132" s="176">
        <f t="shared" si="21"/>
        <v>0</v>
      </c>
      <c r="J132" s="177">
        <f t="shared" si="21"/>
        <v>0</v>
      </c>
      <c r="K132" s="178">
        <f t="shared" si="22"/>
        <v>0</v>
      </c>
      <c r="L132"/>
      <c r="M132" s="111">
        <v>-52.94</v>
      </c>
      <c r="N132" s="112"/>
      <c r="O132" s="90">
        <f t="shared" si="23"/>
        <v>-52.94</v>
      </c>
    </row>
    <row r="133" spans="1:15" s="2" customFormat="1" ht="17.100000000000001" customHeight="1" x14ac:dyDescent="0.2">
      <c r="A133" s="316" t="s">
        <v>31</v>
      </c>
      <c r="B133" s="158" t="s">
        <v>12</v>
      </c>
      <c r="C133" s="87">
        <f>SUM(C130:C132)</f>
        <v>5117.95</v>
      </c>
      <c r="D133" s="86">
        <f>SUM(D130:D132)</f>
        <v>164.23000000000002</v>
      </c>
      <c r="E133" s="84">
        <f t="shared" si="19"/>
        <v>5282.18</v>
      </c>
      <c r="F133" s="86">
        <f>SUM(F130:F132)</f>
        <v>6727.5300000000007</v>
      </c>
      <c r="G133" s="86">
        <f>SUM(G130:G132)</f>
        <v>1374.9300000000003</v>
      </c>
      <c r="H133" s="158">
        <f t="shared" si="20"/>
        <v>8102.4600000000009</v>
      </c>
      <c r="I133" s="171">
        <f t="shared" si="21"/>
        <v>11845.48</v>
      </c>
      <c r="J133" s="172">
        <f t="shared" si="21"/>
        <v>1539.1600000000003</v>
      </c>
      <c r="K133" s="173">
        <f t="shared" si="22"/>
        <v>13384.64</v>
      </c>
      <c r="L133"/>
      <c r="M133" s="87">
        <f>SUM(M130:M132)</f>
        <v>2053.87</v>
      </c>
      <c r="N133" s="86">
        <f>SUM(N130:N132)</f>
        <v>110.31</v>
      </c>
      <c r="O133" s="98">
        <f t="shared" si="23"/>
        <v>2164.1799999999998</v>
      </c>
    </row>
    <row r="134" spans="1:15" s="2" customFormat="1" ht="17.100000000000001" customHeight="1" x14ac:dyDescent="0.2">
      <c r="A134" s="74"/>
      <c r="B134" s="157" t="s">
        <v>15</v>
      </c>
      <c r="C134" s="309"/>
      <c r="D134" s="310"/>
      <c r="E134" s="311">
        <f t="shared" ref="E134:E139" si="24">SUM(C134:D134)</f>
        <v>0</v>
      </c>
      <c r="F134" s="309"/>
      <c r="G134" s="310">
        <v>63.22</v>
      </c>
      <c r="H134" s="312">
        <f t="shared" ref="H134:H139" si="25">SUM(F134:G134)</f>
        <v>63.22</v>
      </c>
      <c r="I134" s="313">
        <f t="shared" ref="I134:J136" si="26">SUM(C134,F134)</f>
        <v>0</v>
      </c>
      <c r="J134" s="314">
        <f t="shared" si="26"/>
        <v>63.22</v>
      </c>
      <c r="K134" s="315">
        <f t="shared" ref="K134:K139" si="27">SUM(I134:J134)</f>
        <v>63.22</v>
      </c>
      <c r="L134"/>
      <c r="M134" s="92"/>
      <c r="N134" s="93"/>
      <c r="O134" s="82">
        <f t="shared" ref="O134:O139" si="28">SUM(M134:N134)</f>
        <v>0</v>
      </c>
    </row>
    <row r="135" spans="1:15" s="2" customFormat="1" ht="17.100000000000001" customHeight="1" x14ac:dyDescent="0.2">
      <c r="A135" s="107"/>
      <c r="B135" s="161" t="s">
        <v>17</v>
      </c>
      <c r="C135" s="110"/>
      <c r="D135" s="109"/>
      <c r="E135" s="91">
        <f t="shared" si="24"/>
        <v>0</v>
      </c>
      <c r="F135" s="110"/>
      <c r="G135" s="109"/>
      <c r="H135" s="161">
        <f t="shared" si="25"/>
        <v>0</v>
      </c>
      <c r="I135" s="176">
        <f t="shared" si="26"/>
        <v>0</v>
      </c>
      <c r="J135" s="177">
        <f t="shared" si="26"/>
        <v>0</v>
      </c>
      <c r="K135" s="178">
        <f t="shared" si="27"/>
        <v>0</v>
      </c>
      <c r="L135"/>
      <c r="M135" s="111"/>
      <c r="N135" s="112"/>
      <c r="O135" s="90">
        <f t="shared" si="28"/>
        <v>0</v>
      </c>
    </row>
    <row r="136" spans="1:15" s="2" customFormat="1" ht="17.100000000000001" customHeight="1" x14ac:dyDescent="0.2">
      <c r="A136" s="316" t="s">
        <v>32</v>
      </c>
      <c r="B136" s="158" t="s">
        <v>12</v>
      </c>
      <c r="C136" s="87">
        <f>SUM(C133:C135)</f>
        <v>5117.95</v>
      </c>
      <c r="D136" s="86">
        <f>SUM(D133:D135)</f>
        <v>164.23000000000002</v>
      </c>
      <c r="E136" s="84">
        <f t="shared" si="24"/>
        <v>5282.18</v>
      </c>
      <c r="F136" s="86">
        <f>SUM(F133:F135)</f>
        <v>6727.5300000000007</v>
      </c>
      <c r="G136" s="86">
        <f>SUM(G133:G135)</f>
        <v>1438.1500000000003</v>
      </c>
      <c r="H136" s="158">
        <f t="shared" si="25"/>
        <v>8165.6800000000012</v>
      </c>
      <c r="I136" s="171">
        <f t="shared" si="26"/>
        <v>11845.48</v>
      </c>
      <c r="J136" s="172">
        <f t="shared" si="26"/>
        <v>1602.3800000000003</v>
      </c>
      <c r="K136" s="173">
        <f t="shared" si="27"/>
        <v>13447.86</v>
      </c>
      <c r="L136"/>
      <c r="M136" s="87">
        <f>SUM(M133:M135)</f>
        <v>2053.87</v>
      </c>
      <c r="N136" s="86">
        <f>SUM(N133:N135)</f>
        <v>110.31</v>
      </c>
      <c r="O136" s="98">
        <f t="shared" si="28"/>
        <v>2164.1799999999998</v>
      </c>
    </row>
    <row r="137" spans="1:15" s="2" customFormat="1" ht="17.100000000000001" customHeight="1" x14ac:dyDescent="0.2">
      <c r="A137" s="74"/>
      <c r="B137" s="157" t="s">
        <v>15</v>
      </c>
      <c r="C137" s="309">
        <v>377.5</v>
      </c>
      <c r="D137" s="310"/>
      <c r="E137" s="311">
        <f t="shared" si="24"/>
        <v>377.5</v>
      </c>
      <c r="F137" s="309">
        <v>281.18</v>
      </c>
      <c r="G137" s="310">
        <v>70.73</v>
      </c>
      <c r="H137" s="312">
        <f t="shared" si="25"/>
        <v>351.91</v>
      </c>
      <c r="I137" s="313">
        <f t="shared" ref="I137:J139" si="29">SUM(C137,F137)</f>
        <v>658.68000000000006</v>
      </c>
      <c r="J137" s="314">
        <f t="shared" si="29"/>
        <v>70.73</v>
      </c>
      <c r="K137" s="315">
        <f t="shared" si="27"/>
        <v>729.41000000000008</v>
      </c>
      <c r="L137"/>
      <c r="M137" s="92"/>
      <c r="N137" s="93"/>
      <c r="O137" s="82">
        <f t="shared" si="28"/>
        <v>0</v>
      </c>
    </row>
    <row r="138" spans="1:15" s="2" customFormat="1" ht="17.100000000000001" customHeight="1" x14ac:dyDescent="0.2">
      <c r="A138" s="107"/>
      <c r="B138" s="161" t="s">
        <v>17</v>
      </c>
      <c r="C138" s="110"/>
      <c r="D138" s="109"/>
      <c r="E138" s="91">
        <f t="shared" si="24"/>
        <v>0</v>
      </c>
      <c r="F138" s="110"/>
      <c r="G138" s="109"/>
      <c r="H138" s="161">
        <f t="shared" si="25"/>
        <v>0</v>
      </c>
      <c r="I138" s="176">
        <f t="shared" si="29"/>
        <v>0</v>
      </c>
      <c r="J138" s="177">
        <f t="shared" si="29"/>
        <v>0</v>
      </c>
      <c r="K138" s="178">
        <f t="shared" si="27"/>
        <v>0</v>
      </c>
      <c r="L138"/>
      <c r="M138" s="111"/>
      <c r="N138" s="112"/>
      <c r="O138" s="90">
        <f t="shared" si="28"/>
        <v>0</v>
      </c>
    </row>
    <row r="139" spans="1:15" s="2" customFormat="1" ht="17.100000000000001" customHeight="1" x14ac:dyDescent="0.2">
      <c r="A139" s="316" t="s">
        <v>33</v>
      </c>
      <c r="B139" s="158" t="s">
        <v>12</v>
      </c>
      <c r="C139" s="87">
        <f>SUM(C136:C138)</f>
        <v>5495.45</v>
      </c>
      <c r="D139" s="86">
        <f>SUM(D136:D138)</f>
        <v>164.23000000000002</v>
      </c>
      <c r="E139" s="84">
        <f t="shared" si="24"/>
        <v>5659.68</v>
      </c>
      <c r="F139" s="86">
        <f>SUM(F136:F138)</f>
        <v>7008.7100000000009</v>
      </c>
      <c r="G139" s="86">
        <f>SUM(G136:G138)</f>
        <v>1508.8800000000003</v>
      </c>
      <c r="H139" s="158">
        <f t="shared" si="25"/>
        <v>8517.590000000002</v>
      </c>
      <c r="I139" s="171">
        <f t="shared" si="29"/>
        <v>12504.16</v>
      </c>
      <c r="J139" s="172">
        <f t="shared" si="29"/>
        <v>1673.1100000000004</v>
      </c>
      <c r="K139" s="173">
        <f t="shared" si="27"/>
        <v>14177.27</v>
      </c>
      <c r="L139"/>
      <c r="M139" s="87">
        <f>SUM(M136:M138)</f>
        <v>2053.87</v>
      </c>
      <c r="N139" s="86">
        <f>SUM(N136:N138)</f>
        <v>110.31</v>
      </c>
      <c r="O139" s="98">
        <f t="shared" si="28"/>
        <v>2164.1799999999998</v>
      </c>
    </row>
    <row r="140" spans="1:15" s="2" customFormat="1" ht="17.100000000000001" customHeight="1" x14ac:dyDescent="0.2">
      <c r="A140" s="74"/>
      <c r="B140" s="157" t="s">
        <v>15</v>
      </c>
      <c r="C140" s="309"/>
      <c r="D140" s="310"/>
      <c r="E140" s="311">
        <f t="shared" ref="E140:E145" si="30">SUM(C140:D140)</f>
        <v>0</v>
      </c>
      <c r="F140" s="309"/>
      <c r="G140" s="310">
        <v>138.15</v>
      </c>
      <c r="H140" s="312">
        <f t="shared" ref="H140:H145" si="31">SUM(F140:G140)</f>
        <v>138.15</v>
      </c>
      <c r="I140" s="313">
        <f t="shared" ref="I140:J142" si="32">SUM(C140,F140)</f>
        <v>0</v>
      </c>
      <c r="J140" s="314">
        <f t="shared" si="32"/>
        <v>138.15</v>
      </c>
      <c r="K140" s="315">
        <f t="shared" ref="K140:K145" si="33">SUM(I140:J140)</f>
        <v>138.15</v>
      </c>
      <c r="L140"/>
      <c r="M140" s="92"/>
      <c r="N140" s="93"/>
      <c r="O140" s="82">
        <f t="shared" ref="O140:O145" si="34">SUM(M140:N140)</f>
        <v>0</v>
      </c>
    </row>
    <row r="141" spans="1:15" s="2" customFormat="1" ht="17.100000000000001" customHeight="1" x14ac:dyDescent="0.2">
      <c r="A141" s="107"/>
      <c r="B141" s="161" t="s">
        <v>17</v>
      </c>
      <c r="C141" s="110"/>
      <c r="D141" s="109"/>
      <c r="E141" s="91">
        <f t="shared" si="30"/>
        <v>0</v>
      </c>
      <c r="F141" s="110"/>
      <c r="G141" s="109"/>
      <c r="H141" s="161">
        <f t="shared" si="31"/>
        <v>0</v>
      </c>
      <c r="I141" s="176">
        <f t="shared" si="32"/>
        <v>0</v>
      </c>
      <c r="J141" s="177">
        <f t="shared" si="32"/>
        <v>0</v>
      </c>
      <c r="K141" s="178">
        <f t="shared" si="33"/>
        <v>0</v>
      </c>
      <c r="L141"/>
      <c r="M141" s="111"/>
      <c r="N141" s="112"/>
      <c r="O141" s="90">
        <f t="shared" si="34"/>
        <v>0</v>
      </c>
    </row>
    <row r="142" spans="1:15" s="2" customFormat="1" ht="17.100000000000001" customHeight="1" x14ac:dyDescent="0.2">
      <c r="A142" s="316" t="s">
        <v>34</v>
      </c>
      <c r="B142" s="158" t="s">
        <v>12</v>
      </c>
      <c r="C142" s="87">
        <f>SUM(C139:C141)</f>
        <v>5495.45</v>
      </c>
      <c r="D142" s="86">
        <f>SUM(D139:D141)</f>
        <v>164.23000000000002</v>
      </c>
      <c r="E142" s="84">
        <f t="shared" si="30"/>
        <v>5659.68</v>
      </c>
      <c r="F142" s="86">
        <f>SUM(F139:F141)</f>
        <v>7008.7100000000009</v>
      </c>
      <c r="G142" s="86">
        <f>SUM(G139:G141)</f>
        <v>1647.0300000000004</v>
      </c>
      <c r="H142" s="158">
        <f t="shared" si="31"/>
        <v>8655.7400000000016</v>
      </c>
      <c r="I142" s="171">
        <f t="shared" si="32"/>
        <v>12504.16</v>
      </c>
      <c r="J142" s="172">
        <f t="shared" si="32"/>
        <v>1811.2600000000004</v>
      </c>
      <c r="K142" s="173">
        <f t="shared" si="33"/>
        <v>14315.42</v>
      </c>
      <c r="L142"/>
      <c r="M142" s="87">
        <f>SUM(M139:M141)</f>
        <v>2053.87</v>
      </c>
      <c r="N142" s="86">
        <f>SUM(N139:N141)</f>
        <v>110.31</v>
      </c>
      <c r="O142" s="98">
        <f t="shared" si="34"/>
        <v>2164.1799999999998</v>
      </c>
    </row>
    <row r="143" spans="1:15" s="2" customFormat="1" ht="17.100000000000001" customHeight="1" x14ac:dyDescent="0.2">
      <c r="A143" s="74"/>
      <c r="B143" s="157" t="s">
        <v>15</v>
      </c>
      <c r="C143" s="309"/>
      <c r="D143" s="310"/>
      <c r="E143" s="311">
        <f t="shared" si="30"/>
        <v>0</v>
      </c>
      <c r="F143" s="309"/>
      <c r="G143" s="310">
        <v>138.61000000000001</v>
      </c>
      <c r="H143" s="312">
        <f t="shared" si="31"/>
        <v>138.61000000000001</v>
      </c>
      <c r="I143" s="313">
        <f t="shared" ref="I143:J145" si="35">SUM(C143,F143)</f>
        <v>0</v>
      </c>
      <c r="J143" s="314">
        <f t="shared" si="35"/>
        <v>138.61000000000001</v>
      </c>
      <c r="K143" s="315">
        <f t="shared" si="33"/>
        <v>138.61000000000001</v>
      </c>
      <c r="L143"/>
      <c r="M143" s="92"/>
      <c r="N143" s="93"/>
      <c r="O143" s="82">
        <f t="shared" si="34"/>
        <v>0</v>
      </c>
    </row>
    <row r="144" spans="1:15" s="2" customFormat="1" ht="17.100000000000001" customHeight="1" x14ac:dyDescent="0.2">
      <c r="A144" s="107"/>
      <c r="B144" s="161" t="s">
        <v>17</v>
      </c>
      <c r="C144" s="110"/>
      <c r="D144" s="109"/>
      <c r="E144" s="91">
        <f t="shared" si="30"/>
        <v>0</v>
      </c>
      <c r="F144" s="110"/>
      <c r="G144" s="109">
        <v>-20.6</v>
      </c>
      <c r="H144" s="161">
        <f t="shared" si="31"/>
        <v>-20.6</v>
      </c>
      <c r="I144" s="176">
        <f t="shared" si="35"/>
        <v>0</v>
      </c>
      <c r="J144" s="177">
        <f t="shared" si="35"/>
        <v>-20.6</v>
      </c>
      <c r="K144" s="178">
        <f t="shared" si="33"/>
        <v>-20.6</v>
      </c>
      <c r="L144"/>
      <c r="M144" s="111"/>
      <c r="N144" s="112"/>
      <c r="O144" s="90">
        <f t="shared" si="34"/>
        <v>0</v>
      </c>
    </row>
    <row r="145" spans="1:15" s="2" customFormat="1" ht="17.100000000000001" customHeight="1" x14ac:dyDescent="0.2">
      <c r="A145" s="316" t="s">
        <v>74</v>
      </c>
      <c r="B145" s="158" t="s">
        <v>12</v>
      </c>
      <c r="C145" s="87">
        <f>SUM(C142:C144)</f>
        <v>5495.45</v>
      </c>
      <c r="D145" s="86">
        <f>SUM(D142:D144)</f>
        <v>164.23000000000002</v>
      </c>
      <c r="E145" s="84">
        <f t="shared" si="30"/>
        <v>5659.68</v>
      </c>
      <c r="F145" s="86">
        <f>SUM(F142:F144)</f>
        <v>7008.7100000000009</v>
      </c>
      <c r="G145" s="86">
        <f>SUM(G142:G144)</f>
        <v>1765.0400000000004</v>
      </c>
      <c r="H145" s="158">
        <f t="shared" si="31"/>
        <v>8773.7500000000018</v>
      </c>
      <c r="I145" s="171">
        <f t="shared" si="35"/>
        <v>12504.16</v>
      </c>
      <c r="J145" s="172">
        <f t="shared" si="35"/>
        <v>1929.2700000000004</v>
      </c>
      <c r="K145" s="173">
        <f t="shared" si="33"/>
        <v>14433.43</v>
      </c>
      <c r="L145"/>
      <c r="M145" s="87">
        <f>SUM(M142:M144)</f>
        <v>2053.87</v>
      </c>
      <c r="N145" s="86">
        <f>SUM(N142:N144)</f>
        <v>110.31</v>
      </c>
      <c r="O145" s="98">
        <f t="shared" si="34"/>
        <v>2164.1799999999998</v>
      </c>
    </row>
    <row r="146" spans="1:15" s="2" customFormat="1" ht="17.100000000000001" customHeight="1" x14ac:dyDescent="0.2">
      <c r="A146" s="74"/>
      <c r="B146" s="157" t="s">
        <v>15</v>
      </c>
      <c r="C146" s="309"/>
      <c r="D146" s="310">
        <v>38.200000000000003</v>
      </c>
      <c r="E146" s="311">
        <f t="shared" ref="E146:E151" si="36">SUM(C146:D146)</f>
        <v>38.200000000000003</v>
      </c>
      <c r="F146" s="309">
        <v>140.80000000000001</v>
      </c>
      <c r="G146" s="310">
        <v>22.45</v>
      </c>
      <c r="H146" s="312">
        <f t="shared" ref="H146:H151" si="37">SUM(F146:G146)</f>
        <v>163.25</v>
      </c>
      <c r="I146" s="313">
        <f t="shared" ref="I146:J148" si="38">SUM(C146,F146)</f>
        <v>140.80000000000001</v>
      </c>
      <c r="J146" s="314">
        <f t="shared" si="38"/>
        <v>60.650000000000006</v>
      </c>
      <c r="K146" s="315">
        <f t="shared" ref="K146:K151" si="39">SUM(I146:J146)</f>
        <v>201.45000000000002</v>
      </c>
      <c r="L146"/>
      <c r="M146" s="92"/>
      <c r="N146" s="93">
        <v>107.1</v>
      </c>
      <c r="O146" s="82">
        <f t="shared" ref="O146:O151" si="40">SUM(M146:N146)</f>
        <v>107.1</v>
      </c>
    </row>
    <row r="147" spans="1:15" s="2" customFormat="1" ht="17.100000000000001" customHeight="1" x14ac:dyDescent="0.2">
      <c r="A147" s="107"/>
      <c r="B147" s="161" t="s">
        <v>17</v>
      </c>
      <c r="C147" s="110"/>
      <c r="D147" s="109"/>
      <c r="E147" s="91">
        <f t="shared" si="36"/>
        <v>0</v>
      </c>
      <c r="F147" s="110"/>
      <c r="G147" s="109" t="s">
        <v>16</v>
      </c>
      <c r="H147" s="161">
        <f t="shared" si="37"/>
        <v>0</v>
      </c>
      <c r="I147" s="176">
        <f t="shared" si="38"/>
        <v>0</v>
      </c>
      <c r="J147" s="177">
        <f t="shared" si="38"/>
        <v>0</v>
      </c>
      <c r="K147" s="178">
        <f t="shared" si="39"/>
        <v>0</v>
      </c>
      <c r="L147"/>
      <c r="M147" s="111"/>
      <c r="N147" s="112"/>
      <c r="O147" s="90">
        <f t="shared" si="40"/>
        <v>0</v>
      </c>
    </row>
    <row r="148" spans="1:15" s="2" customFormat="1" ht="17.100000000000001" customHeight="1" x14ac:dyDescent="0.2">
      <c r="A148" s="316" t="s">
        <v>88</v>
      </c>
      <c r="B148" s="158" t="s">
        <v>12</v>
      </c>
      <c r="C148" s="87">
        <f>SUM(C145:C147)</f>
        <v>5495.45</v>
      </c>
      <c r="D148" s="86">
        <f>SUM(D145:D147)</f>
        <v>202.43</v>
      </c>
      <c r="E148" s="84">
        <f t="shared" si="36"/>
        <v>5697.88</v>
      </c>
      <c r="F148" s="86">
        <f>SUM(F145:F147)</f>
        <v>7149.5100000000011</v>
      </c>
      <c r="G148" s="86">
        <f>SUM(G145:G147)</f>
        <v>1787.4900000000005</v>
      </c>
      <c r="H148" s="158">
        <f t="shared" si="37"/>
        <v>8937.0000000000018</v>
      </c>
      <c r="I148" s="171">
        <f t="shared" si="38"/>
        <v>12644.960000000001</v>
      </c>
      <c r="J148" s="172">
        <f t="shared" si="38"/>
        <v>1989.9200000000005</v>
      </c>
      <c r="K148" s="173">
        <f t="shared" si="39"/>
        <v>14634.880000000001</v>
      </c>
      <c r="L148"/>
      <c r="M148" s="87">
        <f>SUM(M145:M147)</f>
        <v>2053.87</v>
      </c>
      <c r="N148" s="86">
        <f>SUM(N145:N147)</f>
        <v>217.41</v>
      </c>
      <c r="O148" s="98">
        <f t="shared" si="40"/>
        <v>2271.2799999999997</v>
      </c>
    </row>
    <row r="149" spans="1:15" s="2" customFormat="1" ht="17.100000000000001" customHeight="1" x14ac:dyDescent="0.2">
      <c r="A149" s="74"/>
      <c r="B149" s="157" t="s">
        <v>15</v>
      </c>
      <c r="C149" s="309"/>
      <c r="D149" s="310">
        <v>0</v>
      </c>
      <c r="E149" s="311">
        <f t="shared" si="36"/>
        <v>0</v>
      </c>
      <c r="F149" s="309">
        <v>400.33</v>
      </c>
      <c r="G149" s="310">
        <v>11.3</v>
      </c>
      <c r="H149" s="312">
        <f t="shared" si="37"/>
        <v>411.63</v>
      </c>
      <c r="I149" s="313">
        <f t="shared" ref="I149:J151" si="41">SUM(C149,F149)</f>
        <v>400.33</v>
      </c>
      <c r="J149" s="314">
        <f t="shared" si="41"/>
        <v>11.3</v>
      </c>
      <c r="K149" s="315">
        <f t="shared" si="39"/>
        <v>411.63</v>
      </c>
      <c r="L149"/>
      <c r="M149" s="92"/>
      <c r="N149" s="93">
        <v>32.31</v>
      </c>
      <c r="O149" s="82">
        <f t="shared" si="40"/>
        <v>32.31</v>
      </c>
    </row>
    <row r="150" spans="1:15" s="2" customFormat="1" ht="17.100000000000001" customHeight="1" x14ac:dyDescent="0.2">
      <c r="A150" s="107"/>
      <c r="B150" s="161" t="s">
        <v>17</v>
      </c>
      <c r="C150" s="110"/>
      <c r="D150" s="109">
        <v>0</v>
      </c>
      <c r="E150" s="91">
        <f t="shared" si="36"/>
        <v>0</v>
      </c>
      <c r="F150" s="110"/>
      <c r="G150" s="109" t="s">
        <v>16</v>
      </c>
      <c r="H150" s="161">
        <f t="shared" si="37"/>
        <v>0</v>
      </c>
      <c r="I150" s="176">
        <f t="shared" si="41"/>
        <v>0</v>
      </c>
      <c r="J150" s="177">
        <f t="shared" si="41"/>
        <v>0</v>
      </c>
      <c r="K150" s="178">
        <f t="shared" si="39"/>
        <v>0</v>
      </c>
      <c r="L150"/>
      <c r="M150" s="111"/>
      <c r="N150" s="112"/>
      <c r="O150" s="90">
        <f t="shared" si="40"/>
        <v>0</v>
      </c>
    </row>
    <row r="151" spans="1:15" s="2" customFormat="1" ht="17.100000000000001" customHeight="1" x14ac:dyDescent="0.2">
      <c r="A151" s="316" t="s">
        <v>89</v>
      </c>
      <c r="B151" s="158" t="s">
        <v>12</v>
      </c>
      <c r="C151" s="87">
        <f>SUM(C148:C150)</f>
        <v>5495.45</v>
      </c>
      <c r="D151" s="86">
        <f>SUM(D148:D150)</f>
        <v>202.43</v>
      </c>
      <c r="E151" s="84">
        <f t="shared" si="36"/>
        <v>5697.88</v>
      </c>
      <c r="F151" s="86">
        <f>SUM(F148:F150)</f>
        <v>7549.8400000000011</v>
      </c>
      <c r="G151" s="86">
        <f>SUM(G148:G150)</f>
        <v>1798.7900000000004</v>
      </c>
      <c r="H151" s="158">
        <f t="shared" si="37"/>
        <v>9348.630000000001</v>
      </c>
      <c r="I151" s="171">
        <f t="shared" si="41"/>
        <v>13045.29</v>
      </c>
      <c r="J151" s="172">
        <f t="shared" si="41"/>
        <v>2001.2200000000005</v>
      </c>
      <c r="K151" s="173">
        <f t="shared" si="39"/>
        <v>15046.510000000002</v>
      </c>
      <c r="L151"/>
      <c r="M151" s="87">
        <f>SUM(M148:M150)</f>
        <v>2053.87</v>
      </c>
      <c r="N151" s="86">
        <f>SUM(N148:N150)</f>
        <v>249.72</v>
      </c>
      <c r="O151" s="98">
        <f t="shared" si="40"/>
        <v>2303.5899999999997</v>
      </c>
    </row>
    <row r="152" spans="1:15" s="2" customFormat="1" ht="17.100000000000001" customHeight="1" x14ac:dyDescent="0.2">
      <c r="A152" s="74"/>
      <c r="B152" s="157" t="s">
        <v>15</v>
      </c>
      <c r="C152" s="309"/>
      <c r="D152" s="310">
        <v>0</v>
      </c>
      <c r="E152" s="311">
        <f t="shared" ref="E152:E157" si="42">SUM(C152:D152)</f>
        <v>0</v>
      </c>
      <c r="F152" s="309">
        <v>247.19</v>
      </c>
      <c r="G152" s="310">
        <v>3.3</v>
      </c>
      <c r="H152" s="312">
        <f t="shared" ref="H152:H157" si="43">SUM(F152:G152)</f>
        <v>250.49</v>
      </c>
      <c r="I152" s="313">
        <f t="shared" ref="I152:J154" si="44">SUM(C152,F152)</f>
        <v>247.19</v>
      </c>
      <c r="J152" s="314">
        <f t="shared" si="44"/>
        <v>3.3</v>
      </c>
      <c r="K152" s="315">
        <f t="shared" ref="K152:K157" si="45">SUM(I152:J152)</f>
        <v>250.49</v>
      </c>
      <c r="L152"/>
      <c r="M152" s="92">
        <v>48.64</v>
      </c>
      <c r="N152" s="93">
        <v>103.36</v>
      </c>
      <c r="O152" s="82">
        <f t="shared" ref="O152:O157" si="46">SUM(M152:N152)</f>
        <v>152</v>
      </c>
    </row>
    <row r="153" spans="1:15" s="2" customFormat="1" ht="17.100000000000001" customHeight="1" x14ac:dyDescent="0.2">
      <c r="A153" s="107"/>
      <c r="B153" s="161" t="s">
        <v>17</v>
      </c>
      <c r="C153" s="110"/>
      <c r="D153" s="109">
        <v>0</v>
      </c>
      <c r="E153" s="91">
        <f t="shared" si="42"/>
        <v>0</v>
      </c>
      <c r="F153" s="110"/>
      <c r="G153" s="109">
        <v>-3.9</v>
      </c>
      <c r="H153" s="161">
        <f t="shared" si="43"/>
        <v>-3.9</v>
      </c>
      <c r="I153" s="176">
        <f t="shared" si="44"/>
        <v>0</v>
      </c>
      <c r="J153" s="177">
        <f t="shared" si="44"/>
        <v>-3.9</v>
      </c>
      <c r="K153" s="178">
        <f t="shared" si="45"/>
        <v>-3.9</v>
      </c>
      <c r="L153"/>
      <c r="M153" s="111"/>
      <c r="N153" s="112"/>
      <c r="O153" s="90">
        <f t="shared" si="46"/>
        <v>0</v>
      </c>
    </row>
    <row r="154" spans="1:15" s="2" customFormat="1" ht="17.100000000000001" customHeight="1" x14ac:dyDescent="0.2">
      <c r="A154" s="316" t="s">
        <v>91</v>
      </c>
      <c r="B154" s="158" t="s">
        <v>12</v>
      </c>
      <c r="C154" s="87">
        <f>SUM(C151:C153)</f>
        <v>5495.45</v>
      </c>
      <c r="D154" s="86">
        <f>SUM(D151:D153)</f>
        <v>202.43</v>
      </c>
      <c r="E154" s="84">
        <f t="shared" si="42"/>
        <v>5697.88</v>
      </c>
      <c r="F154" s="86">
        <f>SUM(F151:F153)</f>
        <v>7797.0300000000007</v>
      </c>
      <c r="G154" s="86">
        <f>SUM(G151:G153)</f>
        <v>1798.1900000000003</v>
      </c>
      <c r="H154" s="158">
        <f t="shared" si="43"/>
        <v>9595.2200000000012</v>
      </c>
      <c r="I154" s="171">
        <f t="shared" si="44"/>
        <v>13292.48</v>
      </c>
      <c r="J154" s="172">
        <f t="shared" si="44"/>
        <v>2000.6200000000003</v>
      </c>
      <c r="K154" s="173">
        <f t="shared" si="45"/>
        <v>15293.1</v>
      </c>
      <c r="L154"/>
      <c r="M154" s="87">
        <f>SUM(M151:M153)</f>
        <v>2102.5099999999998</v>
      </c>
      <c r="N154" s="86">
        <f>SUM(N151:N153)</f>
        <v>353.08</v>
      </c>
      <c r="O154" s="98">
        <f t="shared" si="46"/>
        <v>2455.5899999999997</v>
      </c>
    </row>
    <row r="155" spans="1:15" s="2" customFormat="1" ht="17.100000000000001" customHeight="1" x14ac:dyDescent="0.2">
      <c r="A155" s="74"/>
      <c r="B155" s="157" t="s">
        <v>15</v>
      </c>
      <c r="C155" s="309"/>
      <c r="D155" s="310">
        <v>0</v>
      </c>
      <c r="E155" s="311">
        <f t="shared" si="42"/>
        <v>0</v>
      </c>
      <c r="F155" s="309" t="s">
        <v>16</v>
      </c>
      <c r="G155" s="310" t="s">
        <v>16</v>
      </c>
      <c r="H155" s="312">
        <f t="shared" si="43"/>
        <v>0</v>
      </c>
      <c r="I155" s="313">
        <f t="shared" ref="I155:I157" si="47">SUM(C155,F155)</f>
        <v>0</v>
      </c>
      <c r="J155" s="314">
        <f t="shared" ref="J155:J157" si="48">SUM(D155,G155)</f>
        <v>0</v>
      </c>
      <c r="K155" s="315">
        <f t="shared" si="45"/>
        <v>0</v>
      </c>
      <c r="L155"/>
      <c r="M155" s="92" t="s">
        <v>16</v>
      </c>
      <c r="N155" s="93">
        <v>52.45</v>
      </c>
      <c r="O155" s="82">
        <f t="shared" si="46"/>
        <v>52.45</v>
      </c>
    </row>
    <row r="156" spans="1:15" s="2" customFormat="1" ht="17.100000000000001" customHeight="1" x14ac:dyDescent="0.2">
      <c r="A156" s="107"/>
      <c r="B156" s="161" t="s">
        <v>17</v>
      </c>
      <c r="C156" s="110"/>
      <c r="D156" s="109">
        <v>0</v>
      </c>
      <c r="E156" s="91">
        <f t="shared" si="42"/>
        <v>0</v>
      </c>
      <c r="F156" s="110"/>
      <c r="G156" s="109" t="s">
        <v>16</v>
      </c>
      <c r="H156" s="161">
        <f t="shared" si="43"/>
        <v>0</v>
      </c>
      <c r="I156" s="176">
        <f t="shared" si="47"/>
        <v>0</v>
      </c>
      <c r="J156" s="177">
        <f t="shared" si="48"/>
        <v>0</v>
      </c>
      <c r="K156" s="178">
        <f t="shared" si="45"/>
        <v>0</v>
      </c>
      <c r="L156"/>
      <c r="M156" s="111"/>
      <c r="N156" s="112"/>
      <c r="O156" s="90">
        <f t="shared" si="46"/>
        <v>0</v>
      </c>
    </row>
    <row r="157" spans="1:15" s="2" customFormat="1" ht="17.100000000000001" customHeight="1" x14ac:dyDescent="0.2">
      <c r="A157" s="316" t="s">
        <v>93</v>
      </c>
      <c r="B157" s="158" t="s">
        <v>12</v>
      </c>
      <c r="C157" s="87">
        <f>SUM(C154:C156)</f>
        <v>5495.45</v>
      </c>
      <c r="D157" s="86">
        <f>SUM(D154:D156)</f>
        <v>202.43</v>
      </c>
      <c r="E157" s="84">
        <f t="shared" si="42"/>
        <v>5697.88</v>
      </c>
      <c r="F157" s="86">
        <f>SUM(F154:F156)</f>
        <v>7797.0300000000007</v>
      </c>
      <c r="G157" s="86">
        <f>SUM(G154:G156)</f>
        <v>1798.1900000000003</v>
      </c>
      <c r="H157" s="158">
        <f t="shared" si="43"/>
        <v>9595.2200000000012</v>
      </c>
      <c r="I157" s="171">
        <f t="shared" si="47"/>
        <v>13292.48</v>
      </c>
      <c r="J157" s="172">
        <f t="shared" si="48"/>
        <v>2000.6200000000003</v>
      </c>
      <c r="K157" s="173">
        <f t="shared" si="45"/>
        <v>15293.1</v>
      </c>
      <c r="L157"/>
      <c r="M157" s="87">
        <f>SUM(M154:M156)</f>
        <v>2102.5099999999998</v>
      </c>
      <c r="N157" s="86">
        <f>SUM(N154:N156)</f>
        <v>405.53</v>
      </c>
      <c r="O157" s="98">
        <f t="shared" si="46"/>
        <v>2508.04</v>
      </c>
    </row>
    <row r="158" spans="1:15" s="2" customFormat="1" ht="17.100000000000001" customHeight="1" x14ac:dyDescent="0.2">
      <c r="A158" s="74"/>
      <c r="B158" s="157" t="s">
        <v>15</v>
      </c>
      <c r="C158" s="309"/>
      <c r="D158" s="310">
        <v>0</v>
      </c>
      <c r="E158" s="311">
        <f t="shared" ref="E158:E160" si="49">SUM(C158:D158)</f>
        <v>0</v>
      </c>
      <c r="F158" s="309" t="s">
        <v>16</v>
      </c>
      <c r="G158" s="310">
        <v>102.11</v>
      </c>
      <c r="H158" s="312">
        <f t="shared" ref="H158:H160" si="50">SUM(F158:G158)</f>
        <v>102.11</v>
      </c>
      <c r="I158" s="313">
        <f t="shared" ref="I158:I160" si="51">SUM(C158,F158)</f>
        <v>0</v>
      </c>
      <c r="J158" s="314">
        <f t="shared" ref="J158:J160" si="52">SUM(D158,G158)</f>
        <v>102.11</v>
      </c>
      <c r="K158" s="315">
        <f t="shared" ref="K158:K160" si="53">SUM(I158:J158)</f>
        <v>102.11</v>
      </c>
      <c r="L158"/>
      <c r="M158" s="92" t="s">
        <v>16</v>
      </c>
      <c r="N158" s="93">
        <v>102.13</v>
      </c>
      <c r="O158" s="82">
        <f t="shared" ref="O158:O160" si="54">SUM(M158:N158)</f>
        <v>102.13</v>
      </c>
    </row>
    <row r="159" spans="1:15" s="2" customFormat="1" ht="17.100000000000001" customHeight="1" x14ac:dyDescent="0.2">
      <c r="A159" s="107"/>
      <c r="B159" s="161" t="s">
        <v>17</v>
      </c>
      <c r="C159" s="110"/>
      <c r="D159" s="109">
        <v>0</v>
      </c>
      <c r="E159" s="91">
        <f t="shared" si="49"/>
        <v>0</v>
      </c>
      <c r="F159" s="110"/>
      <c r="G159" s="109" t="s">
        <v>16</v>
      </c>
      <c r="H159" s="161">
        <f t="shared" si="50"/>
        <v>0</v>
      </c>
      <c r="I159" s="176">
        <f t="shared" si="51"/>
        <v>0</v>
      </c>
      <c r="J159" s="177">
        <f t="shared" si="52"/>
        <v>0</v>
      </c>
      <c r="K159" s="178">
        <f t="shared" si="53"/>
        <v>0</v>
      </c>
      <c r="L159"/>
      <c r="M159" s="111"/>
      <c r="N159" s="112"/>
      <c r="O159" s="90">
        <f t="shared" si="54"/>
        <v>0</v>
      </c>
    </row>
    <row r="160" spans="1:15" s="2" customFormat="1" ht="17.100000000000001" customHeight="1" x14ac:dyDescent="0.2">
      <c r="A160" s="316" t="s">
        <v>97</v>
      </c>
      <c r="B160" s="158" t="s">
        <v>12</v>
      </c>
      <c r="C160" s="87">
        <f>SUM(C157:C159)</f>
        <v>5495.45</v>
      </c>
      <c r="D160" s="86">
        <f>SUM(D157:D159)</f>
        <v>202.43</v>
      </c>
      <c r="E160" s="84">
        <f t="shared" si="49"/>
        <v>5697.88</v>
      </c>
      <c r="F160" s="86">
        <f>SUM(F157:F159)</f>
        <v>7797.0300000000007</v>
      </c>
      <c r="G160" s="86">
        <f>SUM(G157:G159)</f>
        <v>1900.3000000000002</v>
      </c>
      <c r="H160" s="158">
        <f t="shared" si="50"/>
        <v>9697.3300000000017</v>
      </c>
      <c r="I160" s="171">
        <f t="shared" si="51"/>
        <v>13292.48</v>
      </c>
      <c r="J160" s="172">
        <f t="shared" si="52"/>
        <v>2102.73</v>
      </c>
      <c r="K160" s="173">
        <f t="shared" si="53"/>
        <v>15395.21</v>
      </c>
      <c r="L160"/>
      <c r="M160" s="87">
        <f>SUM(M157:M159)</f>
        <v>2102.5099999999998</v>
      </c>
      <c r="N160" s="86">
        <f>SUM(N157:N159)</f>
        <v>507.65999999999997</v>
      </c>
      <c r="O160" s="98">
        <f t="shared" si="54"/>
        <v>2610.1699999999996</v>
      </c>
    </row>
    <row r="161" spans="1:15" s="2" customFormat="1" ht="17.100000000000001" customHeight="1" x14ac:dyDescent="0.2">
      <c r="A161" s="74"/>
      <c r="B161" s="157" t="s">
        <v>15</v>
      </c>
      <c r="C161" s="309"/>
      <c r="D161" s="310">
        <v>0</v>
      </c>
      <c r="E161" s="311">
        <f t="shared" ref="E161:E163" si="55">SUM(C161:D161)</f>
        <v>0</v>
      </c>
      <c r="F161" s="309">
        <v>0</v>
      </c>
      <c r="G161" s="310">
        <v>0</v>
      </c>
      <c r="H161" s="312">
        <f t="shared" ref="H161:H163" si="56">SUM(F161:G161)</f>
        <v>0</v>
      </c>
      <c r="I161" s="313">
        <f t="shared" ref="I161:I163" si="57">SUM(C161,F161)</f>
        <v>0</v>
      </c>
      <c r="J161" s="314">
        <f t="shared" ref="J161:J163" si="58">SUM(D161,G161)</f>
        <v>0</v>
      </c>
      <c r="K161" s="315">
        <f t="shared" ref="K161:K163" si="59">SUM(I161:J161)</f>
        <v>0</v>
      </c>
      <c r="L161"/>
      <c r="M161" s="92" t="s">
        <v>16</v>
      </c>
      <c r="N161" s="93">
        <v>0</v>
      </c>
      <c r="O161" s="82">
        <v>0</v>
      </c>
    </row>
    <row r="162" spans="1:15" s="2" customFormat="1" ht="17.100000000000001" customHeight="1" x14ac:dyDescent="0.2">
      <c r="A162" s="107"/>
      <c r="B162" s="161" t="s">
        <v>17</v>
      </c>
      <c r="C162" s="110"/>
      <c r="D162" s="109">
        <v>0</v>
      </c>
      <c r="E162" s="91">
        <f t="shared" si="55"/>
        <v>0</v>
      </c>
      <c r="F162" s="110"/>
      <c r="G162" s="109" t="s">
        <v>16</v>
      </c>
      <c r="H162" s="161">
        <f t="shared" si="56"/>
        <v>0</v>
      </c>
      <c r="I162" s="176">
        <f t="shared" si="57"/>
        <v>0</v>
      </c>
      <c r="J162" s="177">
        <f t="shared" si="58"/>
        <v>0</v>
      </c>
      <c r="K162" s="178">
        <f t="shared" si="59"/>
        <v>0</v>
      </c>
      <c r="L162"/>
      <c r="M162" s="111"/>
      <c r="N162" s="112"/>
      <c r="O162" s="90">
        <f t="shared" ref="O162:O164" si="60">SUM(M162:N162)</f>
        <v>0</v>
      </c>
    </row>
    <row r="163" spans="1:15" s="2" customFormat="1" ht="17.100000000000001" customHeight="1" x14ac:dyDescent="0.2">
      <c r="A163" s="316" t="s">
        <v>103</v>
      </c>
      <c r="B163" s="158" t="s">
        <v>12</v>
      </c>
      <c r="C163" s="87">
        <f>SUM(C160:C162)</f>
        <v>5495.45</v>
      </c>
      <c r="D163" s="86">
        <f>SUM(D160:D162)</f>
        <v>202.43</v>
      </c>
      <c r="E163" s="84">
        <f t="shared" si="55"/>
        <v>5697.88</v>
      </c>
      <c r="F163" s="86">
        <f>SUM(F160:F162)</f>
        <v>7797.0300000000007</v>
      </c>
      <c r="G163" s="86">
        <f>SUM(G160:G162)</f>
        <v>1900.3000000000002</v>
      </c>
      <c r="H163" s="158">
        <f t="shared" si="56"/>
        <v>9697.3300000000017</v>
      </c>
      <c r="I163" s="171">
        <f t="shared" si="57"/>
        <v>13292.48</v>
      </c>
      <c r="J163" s="172">
        <f t="shared" si="58"/>
        <v>2102.73</v>
      </c>
      <c r="K163" s="173">
        <f t="shared" si="59"/>
        <v>15395.21</v>
      </c>
      <c r="L163"/>
      <c r="M163" s="87">
        <f>SUM(M160:M162)</f>
        <v>2102.5099999999998</v>
      </c>
      <c r="N163" s="86">
        <f>SUM(N160:N162)</f>
        <v>507.65999999999997</v>
      </c>
      <c r="O163" s="98">
        <f t="shared" si="60"/>
        <v>2610.1699999999996</v>
      </c>
    </row>
    <row r="164" spans="1:15" s="2" customFormat="1" ht="17.100000000000001" customHeight="1" x14ac:dyDescent="0.2">
      <c r="A164" s="74"/>
      <c r="B164" s="157" t="s">
        <v>15</v>
      </c>
      <c r="C164" s="309">
        <v>0</v>
      </c>
      <c r="D164" s="310">
        <v>0</v>
      </c>
      <c r="E164" s="311">
        <v>0</v>
      </c>
      <c r="F164" s="309">
        <v>134.09</v>
      </c>
      <c r="G164" s="310">
        <v>71.540000000000006</v>
      </c>
      <c r="H164" s="312">
        <f t="shared" ref="H164:H166" si="61">SUM(F164:G164)</f>
        <v>205.63</v>
      </c>
      <c r="I164" s="313">
        <f t="shared" ref="I164:I166" si="62">SUM(C164,F164)</f>
        <v>134.09</v>
      </c>
      <c r="J164" s="314">
        <f t="shared" ref="J164:J166" si="63">SUM(D164,G164)</f>
        <v>71.540000000000006</v>
      </c>
      <c r="K164" s="315">
        <f t="shared" ref="K164:K166" si="64">SUM(I164:J164)</f>
        <v>205.63</v>
      </c>
      <c r="L164"/>
      <c r="M164" s="92">
        <v>1404.3</v>
      </c>
      <c r="N164" s="93">
        <v>67.27</v>
      </c>
      <c r="O164" s="82">
        <f t="shared" si="60"/>
        <v>1471.57</v>
      </c>
    </row>
    <row r="165" spans="1:15" s="2" customFormat="1" ht="17.100000000000001" customHeight="1" x14ac:dyDescent="0.2">
      <c r="A165" s="107"/>
      <c r="B165" s="161" t="s">
        <v>17</v>
      </c>
      <c r="C165" s="110"/>
      <c r="D165" s="109">
        <v>0</v>
      </c>
      <c r="E165" s="91">
        <f t="shared" ref="E165:E166" si="65">SUM(C165:D165)</f>
        <v>0</v>
      </c>
      <c r="F165" s="110"/>
      <c r="G165" s="109" t="s">
        <v>16</v>
      </c>
      <c r="H165" s="161">
        <f t="shared" si="61"/>
        <v>0</v>
      </c>
      <c r="I165" s="176">
        <f t="shared" si="62"/>
        <v>0</v>
      </c>
      <c r="J165" s="177">
        <f t="shared" si="63"/>
        <v>0</v>
      </c>
      <c r="K165" s="178">
        <f t="shared" si="64"/>
        <v>0</v>
      </c>
      <c r="L165"/>
      <c r="M165" s="111"/>
      <c r="N165" s="112"/>
      <c r="O165" s="90">
        <f t="shared" ref="O165:O166" si="66">SUM(M165:N165)</f>
        <v>0</v>
      </c>
    </row>
    <row r="166" spans="1:15" s="2" customFormat="1" ht="17.100000000000001" customHeight="1" x14ac:dyDescent="0.2">
      <c r="A166" s="316" t="s">
        <v>105</v>
      </c>
      <c r="B166" s="158" t="s">
        <v>12</v>
      </c>
      <c r="C166" s="87">
        <f>SUM(C163:C165)</f>
        <v>5495.45</v>
      </c>
      <c r="D166" s="86">
        <f>SUM(D163:D165)</f>
        <v>202.43</v>
      </c>
      <c r="E166" s="84">
        <f t="shared" si="65"/>
        <v>5697.88</v>
      </c>
      <c r="F166" s="86">
        <f>SUM(F163:F165)</f>
        <v>7931.1200000000008</v>
      </c>
      <c r="G166" s="86">
        <f>SUM(G163:G165)</f>
        <v>1971.8400000000001</v>
      </c>
      <c r="H166" s="158">
        <f t="shared" si="61"/>
        <v>9902.9600000000009</v>
      </c>
      <c r="I166" s="171">
        <f t="shared" si="62"/>
        <v>13426.57</v>
      </c>
      <c r="J166" s="172">
        <f t="shared" si="63"/>
        <v>2174.27</v>
      </c>
      <c r="K166" s="173">
        <f t="shared" si="64"/>
        <v>15600.84</v>
      </c>
      <c r="L166"/>
      <c r="M166" s="87">
        <f>SUM(M163:M165)</f>
        <v>3506.8099999999995</v>
      </c>
      <c r="N166" s="86">
        <f>SUM(N163:N165)</f>
        <v>574.92999999999995</v>
      </c>
      <c r="O166" s="98">
        <f t="shared" si="66"/>
        <v>4081.7399999999993</v>
      </c>
    </row>
    <row r="167" spans="1:15" s="2" customFormat="1" ht="17.100000000000001" customHeight="1" x14ac:dyDescent="0.2">
      <c r="A167" s="74"/>
      <c r="B167" s="157" t="s">
        <v>15</v>
      </c>
      <c r="C167" s="309">
        <v>0</v>
      </c>
      <c r="D167" s="310">
        <v>0</v>
      </c>
      <c r="E167" s="311">
        <v>0</v>
      </c>
      <c r="F167" s="309" t="s">
        <v>16</v>
      </c>
      <c r="G167" s="310" t="s">
        <v>16</v>
      </c>
      <c r="H167" s="312">
        <f t="shared" ref="H167:H169" si="67">SUM(F167:G167)</f>
        <v>0</v>
      </c>
      <c r="I167" s="313">
        <f t="shared" ref="I167:I169" si="68">SUM(C167,F167)</f>
        <v>0</v>
      </c>
      <c r="J167" s="314">
        <f t="shared" ref="J167:J169" si="69">SUM(D167,G167)</f>
        <v>0</v>
      </c>
      <c r="K167" s="315">
        <f t="shared" ref="K167:K169" si="70">SUM(I167:J167)</f>
        <v>0</v>
      </c>
      <c r="L167"/>
      <c r="M167" s="92">
        <v>0</v>
      </c>
      <c r="N167" s="93">
        <v>0</v>
      </c>
      <c r="O167" s="82">
        <v>0</v>
      </c>
    </row>
    <row r="168" spans="1:15" s="2" customFormat="1" ht="17.100000000000001" customHeight="1" x14ac:dyDescent="0.2">
      <c r="A168" s="107"/>
      <c r="B168" s="161" t="s">
        <v>17</v>
      </c>
      <c r="C168" s="110"/>
      <c r="D168" s="109">
        <v>0</v>
      </c>
      <c r="E168" s="91">
        <f t="shared" ref="E168:E169" si="71">SUM(C168:D168)</f>
        <v>0</v>
      </c>
      <c r="F168" s="110"/>
      <c r="G168" s="109" t="s">
        <v>16</v>
      </c>
      <c r="H168" s="161">
        <f t="shared" si="67"/>
        <v>0</v>
      </c>
      <c r="I168" s="176">
        <f t="shared" si="68"/>
        <v>0</v>
      </c>
      <c r="J168" s="177">
        <f t="shared" si="69"/>
        <v>0</v>
      </c>
      <c r="K168" s="178">
        <f t="shared" si="70"/>
        <v>0</v>
      </c>
      <c r="L168"/>
      <c r="M168" s="111"/>
      <c r="N168" s="112"/>
      <c r="O168" s="90">
        <f t="shared" ref="O168:O169" si="72">SUM(M168:N168)</f>
        <v>0</v>
      </c>
    </row>
    <row r="169" spans="1:15" s="2" customFormat="1" ht="17.100000000000001" customHeight="1" x14ac:dyDescent="0.2">
      <c r="A169" s="316" t="s">
        <v>107</v>
      </c>
      <c r="B169" s="158" t="s">
        <v>12</v>
      </c>
      <c r="C169" s="87">
        <f>SUM(C166:C168)</f>
        <v>5495.45</v>
      </c>
      <c r="D169" s="86">
        <f>SUM(D166:D168)</f>
        <v>202.43</v>
      </c>
      <c r="E169" s="84">
        <f t="shared" si="71"/>
        <v>5697.88</v>
      </c>
      <c r="F169" s="86">
        <f>SUM(F166:F168)</f>
        <v>7931.1200000000008</v>
      </c>
      <c r="G169" s="86">
        <f>SUM(G166:G168)</f>
        <v>1971.8400000000001</v>
      </c>
      <c r="H169" s="158">
        <f t="shared" si="67"/>
        <v>9902.9600000000009</v>
      </c>
      <c r="I169" s="171">
        <f t="shared" si="68"/>
        <v>13426.57</v>
      </c>
      <c r="J169" s="172">
        <f t="shared" si="69"/>
        <v>2174.27</v>
      </c>
      <c r="K169" s="173">
        <f t="shared" si="70"/>
        <v>15600.84</v>
      </c>
      <c r="L169"/>
      <c r="M169" s="87">
        <f>SUM(M166:M168)</f>
        <v>3506.8099999999995</v>
      </c>
      <c r="N169" s="86">
        <f>SUM(N166:N168)</f>
        <v>574.92999999999995</v>
      </c>
      <c r="O169" s="98">
        <f t="shared" si="72"/>
        <v>4081.7399999999993</v>
      </c>
    </row>
    <row r="170" spans="1:15" s="2" customFormat="1" ht="17.100000000000001" customHeight="1" x14ac:dyDescent="0.2">
      <c r="A170" s="74"/>
      <c r="B170" s="157" t="s">
        <v>15</v>
      </c>
      <c r="C170" s="309">
        <v>0</v>
      </c>
      <c r="D170" s="310">
        <v>0</v>
      </c>
      <c r="E170" s="311">
        <v>0</v>
      </c>
      <c r="F170" s="309" t="s">
        <v>16</v>
      </c>
      <c r="G170" s="310">
        <v>14.2</v>
      </c>
      <c r="H170" s="312">
        <f t="shared" ref="H170:H172" si="73">SUM(F170:G170)</f>
        <v>14.2</v>
      </c>
      <c r="I170" s="313">
        <f t="shared" ref="I170:I172" si="74">SUM(C170,F170)</f>
        <v>0</v>
      </c>
      <c r="J170" s="314">
        <f t="shared" ref="J170:J172" si="75">SUM(D170,G170)</f>
        <v>14.2</v>
      </c>
      <c r="K170" s="315">
        <f t="shared" ref="K170:K172" si="76">SUM(I170:J170)</f>
        <v>14.2</v>
      </c>
      <c r="L170"/>
      <c r="M170" s="92">
        <v>0</v>
      </c>
      <c r="N170" s="93">
        <v>69.37</v>
      </c>
      <c r="O170" s="82">
        <v>0</v>
      </c>
    </row>
    <row r="171" spans="1:15" s="2" customFormat="1" ht="17.100000000000001" customHeight="1" x14ac:dyDescent="0.2">
      <c r="A171" s="107"/>
      <c r="B171" s="161" t="s">
        <v>17</v>
      </c>
      <c r="C171" s="110"/>
      <c r="D171" s="109">
        <v>0</v>
      </c>
      <c r="E171" s="91">
        <f t="shared" ref="E171:E172" si="77">SUM(C171:D171)</f>
        <v>0</v>
      </c>
      <c r="F171" s="110"/>
      <c r="G171" s="109" t="s">
        <v>16</v>
      </c>
      <c r="H171" s="161">
        <f t="shared" si="73"/>
        <v>0</v>
      </c>
      <c r="I171" s="176">
        <f t="shared" si="74"/>
        <v>0</v>
      </c>
      <c r="J171" s="177">
        <f t="shared" si="75"/>
        <v>0</v>
      </c>
      <c r="K171" s="178">
        <f t="shared" si="76"/>
        <v>0</v>
      </c>
      <c r="L171"/>
      <c r="M171" s="111"/>
      <c r="N171" s="112"/>
      <c r="O171" s="90">
        <f t="shared" ref="O171:O172" si="78">SUM(M171:N171)</f>
        <v>0</v>
      </c>
    </row>
    <row r="172" spans="1:15" s="2" customFormat="1" ht="17.100000000000001" customHeight="1" x14ac:dyDescent="0.2">
      <c r="A172" s="316" t="s">
        <v>110</v>
      </c>
      <c r="B172" s="158" t="s">
        <v>12</v>
      </c>
      <c r="C172" s="87">
        <f>SUM(C169:C171)</f>
        <v>5495.45</v>
      </c>
      <c r="D172" s="86">
        <f>SUM(D169:D171)</f>
        <v>202.43</v>
      </c>
      <c r="E172" s="84">
        <f t="shared" si="77"/>
        <v>5697.88</v>
      </c>
      <c r="F172" s="86">
        <f>SUM(F169:F171)</f>
        <v>7931.1200000000008</v>
      </c>
      <c r="G172" s="86">
        <f>SUM(G169:G171)</f>
        <v>1986.0400000000002</v>
      </c>
      <c r="H172" s="158">
        <f t="shared" si="73"/>
        <v>9917.1600000000017</v>
      </c>
      <c r="I172" s="171">
        <f t="shared" si="74"/>
        <v>13426.57</v>
      </c>
      <c r="J172" s="172">
        <f t="shared" si="75"/>
        <v>2188.4700000000003</v>
      </c>
      <c r="K172" s="173">
        <f t="shared" si="76"/>
        <v>15615.04</v>
      </c>
      <c r="L172"/>
      <c r="M172" s="87">
        <f>SUM(M169:M171)</f>
        <v>3506.8099999999995</v>
      </c>
      <c r="N172" s="86">
        <f>SUM(N169:N171)</f>
        <v>644.29999999999995</v>
      </c>
      <c r="O172" s="98">
        <f t="shared" si="78"/>
        <v>4151.1099999999997</v>
      </c>
    </row>
    <row r="173" spans="1:15" s="2" customFormat="1" ht="17.100000000000001" customHeight="1" x14ac:dyDescent="0.2">
      <c r="A173" s="74"/>
      <c r="B173" s="157" t="s">
        <v>15</v>
      </c>
      <c r="C173" s="309">
        <v>0</v>
      </c>
      <c r="D173" s="310">
        <v>0</v>
      </c>
      <c r="E173" s="311">
        <v>0</v>
      </c>
      <c r="F173" s="309" t="s">
        <v>16</v>
      </c>
      <c r="G173" s="310">
        <v>0</v>
      </c>
      <c r="H173" s="312">
        <v>0</v>
      </c>
      <c r="I173" s="313">
        <f t="shared" ref="I173:I175" si="79">SUM(C173,F173)</f>
        <v>0</v>
      </c>
      <c r="J173" s="314">
        <f t="shared" ref="J173:J175" si="80">SUM(D173,G173)</f>
        <v>0</v>
      </c>
      <c r="K173" s="315">
        <f t="shared" ref="K173:K175" si="81">SUM(I173:J173)</f>
        <v>0</v>
      </c>
      <c r="L173"/>
      <c r="M173" s="92">
        <v>367.57</v>
      </c>
      <c r="N173" s="93">
        <v>107.61</v>
      </c>
      <c r="O173" s="82">
        <v>0</v>
      </c>
    </row>
    <row r="174" spans="1:15" s="2" customFormat="1" ht="17.100000000000001" customHeight="1" x14ac:dyDescent="0.2">
      <c r="A174" s="107"/>
      <c r="B174" s="161" t="s">
        <v>17</v>
      </c>
      <c r="C174" s="110"/>
      <c r="D174" s="109">
        <v>0</v>
      </c>
      <c r="E174" s="91">
        <f t="shared" ref="E174:E175" si="82">SUM(C174:D174)</f>
        <v>0</v>
      </c>
      <c r="F174" s="110"/>
      <c r="G174" s="109" t="s">
        <v>16</v>
      </c>
      <c r="H174" s="161">
        <f t="shared" ref="H174:H175" si="83">SUM(F174:G174)</f>
        <v>0</v>
      </c>
      <c r="I174" s="176">
        <f t="shared" si="79"/>
        <v>0</v>
      </c>
      <c r="J174" s="177">
        <f t="shared" si="80"/>
        <v>0</v>
      </c>
      <c r="K174" s="178">
        <f t="shared" si="81"/>
        <v>0</v>
      </c>
      <c r="L174"/>
      <c r="M174" s="111">
        <v>-351.54</v>
      </c>
      <c r="N174" s="112">
        <v>-15.84</v>
      </c>
      <c r="O174" s="90">
        <f t="shared" ref="O174:O175" si="84">SUM(M174:N174)</f>
        <v>-367.38</v>
      </c>
    </row>
    <row r="175" spans="1:15" s="2" customFormat="1" ht="17.100000000000001" customHeight="1" x14ac:dyDescent="0.2">
      <c r="A175" s="316" t="s">
        <v>114</v>
      </c>
      <c r="B175" s="158" t="s">
        <v>12</v>
      </c>
      <c r="C175" s="87">
        <f>SUM(C172:C174)</f>
        <v>5495.45</v>
      </c>
      <c r="D175" s="86">
        <f>SUM(D172:D174)</f>
        <v>202.43</v>
      </c>
      <c r="E175" s="84">
        <f t="shared" si="82"/>
        <v>5697.88</v>
      </c>
      <c r="F175" s="86">
        <f>SUM(F172:F174)</f>
        <v>7931.1200000000008</v>
      </c>
      <c r="G175" s="86">
        <f>SUM(G172:G174)</f>
        <v>1986.0400000000002</v>
      </c>
      <c r="H175" s="158">
        <f t="shared" si="83"/>
        <v>9917.1600000000017</v>
      </c>
      <c r="I175" s="171">
        <f t="shared" si="79"/>
        <v>13426.57</v>
      </c>
      <c r="J175" s="172">
        <f t="shared" si="80"/>
        <v>2188.4700000000003</v>
      </c>
      <c r="K175" s="173">
        <f t="shared" si="81"/>
        <v>15615.04</v>
      </c>
      <c r="L175"/>
      <c r="M175" s="87">
        <f>SUM(M172:M174)</f>
        <v>3522.8399999999997</v>
      </c>
      <c r="N175" s="86">
        <f>SUM(N172:N174)</f>
        <v>736.06999999999994</v>
      </c>
      <c r="O175" s="98">
        <f t="shared" si="84"/>
        <v>4258.91</v>
      </c>
    </row>
    <row r="176" spans="1:15" s="2" customFormat="1" ht="17.100000000000001" customHeight="1" x14ac:dyDescent="0.2">
      <c r="A176" s="74"/>
      <c r="B176" s="157" t="s">
        <v>15</v>
      </c>
      <c r="C176" s="309">
        <v>0</v>
      </c>
      <c r="D176" s="310">
        <v>0</v>
      </c>
      <c r="E176" s="311">
        <v>0</v>
      </c>
      <c r="F176" s="309" t="s">
        <v>16</v>
      </c>
      <c r="G176" s="310">
        <v>6.4</v>
      </c>
      <c r="H176" s="312">
        <v>0</v>
      </c>
      <c r="I176" s="313">
        <f t="shared" ref="I176:I178" si="85">SUM(C176,F176)</f>
        <v>0</v>
      </c>
      <c r="J176" s="314">
        <f t="shared" ref="J176:J178" si="86">SUM(D176,G176)</f>
        <v>6.4</v>
      </c>
      <c r="K176" s="315">
        <f t="shared" ref="K176:K178" si="87">SUM(I176:J176)</f>
        <v>6.4</v>
      </c>
      <c r="L176"/>
      <c r="M176" s="92">
        <v>0</v>
      </c>
      <c r="N176" s="93">
        <v>36.5</v>
      </c>
      <c r="O176" s="82">
        <v>0</v>
      </c>
    </row>
    <row r="177" spans="1:15" s="2" customFormat="1" ht="17.100000000000001" customHeight="1" x14ac:dyDescent="0.2">
      <c r="A177" s="107"/>
      <c r="B177" s="161" t="s">
        <v>17</v>
      </c>
      <c r="C177" s="110"/>
      <c r="D177" s="109">
        <v>0</v>
      </c>
      <c r="E177" s="91">
        <f t="shared" ref="E177:E178" si="88">SUM(C177:D177)</f>
        <v>0</v>
      </c>
      <c r="F177" s="110"/>
      <c r="G177" s="109">
        <v>-6.4</v>
      </c>
      <c r="H177" s="161">
        <f t="shared" ref="H177:H178" si="89">SUM(F177:G177)</f>
        <v>-6.4</v>
      </c>
      <c r="I177" s="176">
        <f t="shared" si="85"/>
        <v>0</v>
      </c>
      <c r="J177" s="177">
        <f t="shared" si="86"/>
        <v>-6.4</v>
      </c>
      <c r="K177" s="178">
        <f t="shared" si="87"/>
        <v>-6.4</v>
      </c>
      <c r="L177"/>
      <c r="M177" s="111">
        <v>0</v>
      </c>
      <c r="N177" s="112">
        <v>0</v>
      </c>
      <c r="O177" s="90">
        <f t="shared" ref="O177:O178" si="90">SUM(M177:N177)</f>
        <v>0</v>
      </c>
    </row>
    <row r="178" spans="1:15" s="2" customFormat="1" ht="17.100000000000001" customHeight="1" x14ac:dyDescent="0.2">
      <c r="A178" s="316" t="s">
        <v>115</v>
      </c>
      <c r="B178" s="158" t="s">
        <v>12</v>
      </c>
      <c r="C178" s="87">
        <f>SUM(C175:C177)</f>
        <v>5495.45</v>
      </c>
      <c r="D178" s="86">
        <f>SUM(D175:D177)</f>
        <v>202.43</v>
      </c>
      <c r="E178" s="84">
        <f t="shared" si="88"/>
        <v>5697.88</v>
      </c>
      <c r="F178" s="86">
        <f>SUM(F175:F177)</f>
        <v>7931.1200000000008</v>
      </c>
      <c r="G178" s="86">
        <f>SUM(G175:G177)</f>
        <v>1986.0400000000002</v>
      </c>
      <c r="H178" s="158">
        <f t="shared" si="89"/>
        <v>9917.1600000000017</v>
      </c>
      <c r="I178" s="171">
        <f t="shared" si="85"/>
        <v>13426.57</v>
      </c>
      <c r="J178" s="172">
        <f t="shared" si="86"/>
        <v>2188.4700000000003</v>
      </c>
      <c r="K178" s="173">
        <f t="shared" si="87"/>
        <v>15615.04</v>
      </c>
      <c r="L178"/>
      <c r="M178" s="87">
        <f>SUM(M175:M177)</f>
        <v>3522.8399999999997</v>
      </c>
      <c r="N178" s="86">
        <f>SUM(N175:N177)</f>
        <v>772.56999999999994</v>
      </c>
      <c r="O178" s="98">
        <f t="shared" si="90"/>
        <v>4295.41</v>
      </c>
    </row>
    <row r="179" spans="1:15" s="355" customFormat="1" ht="17.100000000000001" customHeight="1" x14ac:dyDescent="0.2">
      <c r="A179" s="367" t="s">
        <v>92</v>
      </c>
      <c r="B179" s="353"/>
      <c r="C179" s="353"/>
      <c r="D179" s="353"/>
      <c r="E179" s="353">
        <f>E157-E154</f>
        <v>0</v>
      </c>
      <c r="F179" s="353"/>
      <c r="G179" s="353"/>
      <c r="H179" s="353">
        <f>H157-H154</f>
        <v>0</v>
      </c>
      <c r="I179" s="353"/>
      <c r="J179" s="353"/>
      <c r="K179" s="353">
        <f>K157-K154</f>
        <v>0</v>
      </c>
      <c r="L179" s="356"/>
      <c r="M179" s="353"/>
      <c r="N179" s="353"/>
      <c r="O179" s="353">
        <f>O178-O175</f>
        <v>36.5</v>
      </c>
    </row>
    <row r="180" spans="1:15" s="2" customFormat="1" ht="17.100000000000001" customHeight="1" x14ac:dyDescent="0.2">
      <c r="A180" s="368"/>
      <c r="B180" s="8"/>
      <c r="C180" s="8"/>
      <c r="D180" s="8"/>
      <c r="E180" s="8"/>
      <c r="F180" s="8"/>
      <c r="G180" s="8"/>
      <c r="H180" s="8"/>
      <c r="I180" s="331"/>
      <c r="J180" s="331"/>
      <c r="K180" s="331"/>
      <c r="L180"/>
      <c r="M180" s="8"/>
      <c r="N180" s="8"/>
      <c r="O180" s="330"/>
    </row>
    <row r="181" spans="1:15" s="2" customFormat="1" ht="34.5" customHeight="1" x14ac:dyDescent="0.2">
      <c r="A181" s="368"/>
      <c r="B181" s="8"/>
      <c r="C181" s="8"/>
      <c r="D181" s="8"/>
      <c r="E181" s="8"/>
      <c r="F181" s="8"/>
      <c r="G181" s="8"/>
      <c r="H181" s="8"/>
      <c r="I181" s="331"/>
      <c r="J181" s="331"/>
      <c r="K181" s="331"/>
      <c r="L181"/>
      <c r="M181" s="8"/>
      <c r="N181" s="8"/>
      <c r="O181" s="330"/>
    </row>
  </sheetData>
  <mergeCells count="3">
    <mergeCell ref="A179:A181"/>
    <mergeCell ref="M9:O9"/>
    <mergeCell ref="C9:K9"/>
  </mergeCells>
  <phoneticPr fontId="9" type="noConversion"/>
  <pageMargins left="0.98425196850393704" right="0.59055118110236227" top="0.78740157480314965" bottom="0.98425196850393704" header="0.51181102362204722" footer="0.51181102362204722"/>
  <pageSetup paperSize="9" scale="70" orientation="landscape" horizontalDpi="4294967292" verticalDpi="300" r:id="rId1"/>
  <headerFooter alignWithMargins="0">
    <oddHeader>&amp;L
&amp;C&amp;F&amp;R&amp;D</oddHeader>
    <oddFooter>Seite &amp;P</oddFoot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9"/>
  <sheetViews>
    <sheetView showZeros="0" zoomScale="115" zoomScaleNormal="115" zoomScaleSheetLayoutView="50" workbookViewId="0">
      <pane xSplit="2" ySplit="11" topLeftCell="C239" activePane="bottomRight" state="frozen"/>
      <selection pane="topRight" activeCell="C1" sqref="C1"/>
      <selection pane="bottomLeft" activeCell="A12" sqref="A12"/>
      <selection pane="bottomRight" activeCell="Q263" sqref="Q263"/>
    </sheetView>
  </sheetViews>
  <sheetFormatPr baseColWidth="10" defaultRowHeight="12.75" x14ac:dyDescent="0.2"/>
  <cols>
    <col min="1" max="1" width="11.42578125" style="11"/>
    <col min="2" max="8" width="11.42578125" style="4"/>
    <col min="9" max="11" width="11.42578125" style="195"/>
    <col min="12" max="14" width="11.42578125" style="4"/>
    <col min="15" max="15" width="11.5703125" style="4" bestFit="1" customWidth="1"/>
    <col min="16" max="16" width="11.42578125" style="4"/>
    <col min="17" max="17" width="17.42578125" style="4" customWidth="1"/>
    <col min="18" max="18" width="11.42578125" style="4"/>
    <col min="19" max="19" width="12" style="335" bestFit="1" customWidth="1"/>
    <col min="20" max="21" width="11.42578125" style="341"/>
    <col min="22" max="22" width="15.28515625" style="341" bestFit="1" customWidth="1"/>
    <col min="23" max="16384" width="11.42578125" style="4"/>
  </cols>
  <sheetData>
    <row r="1" spans="1:22" ht="20.25" x14ac:dyDescent="0.3">
      <c r="A1" s="1"/>
      <c r="B1" s="2"/>
      <c r="C1" s="3"/>
      <c r="F1" s="2"/>
      <c r="G1" s="2"/>
      <c r="H1" s="2"/>
      <c r="I1" s="192"/>
      <c r="J1" s="192"/>
      <c r="K1" s="192"/>
      <c r="L1" s="2"/>
      <c r="M1" s="6"/>
      <c r="N1" s="2"/>
      <c r="O1" s="2"/>
      <c r="P1" s="2"/>
      <c r="Q1" s="6"/>
    </row>
    <row r="2" spans="1:22" ht="15.75" x14ac:dyDescent="0.25">
      <c r="A2" s="7"/>
      <c r="B2" s="2"/>
      <c r="C2" s="3"/>
      <c r="F2" s="2"/>
      <c r="G2" s="2"/>
      <c r="H2" s="2"/>
      <c r="I2" s="192"/>
      <c r="J2" s="192"/>
      <c r="K2" s="192"/>
      <c r="L2" s="2"/>
      <c r="M2" s="3"/>
      <c r="N2" s="2"/>
      <c r="O2" s="2"/>
      <c r="P2" s="2"/>
      <c r="Q2" s="3"/>
    </row>
    <row r="3" spans="1:22" ht="15.75" x14ac:dyDescent="0.25">
      <c r="A3" s="7"/>
      <c r="B3" s="2"/>
      <c r="C3" s="3"/>
      <c r="F3" s="2"/>
      <c r="G3" s="2"/>
      <c r="H3" s="2"/>
      <c r="I3" s="192"/>
      <c r="J3" s="192"/>
      <c r="K3" s="192"/>
      <c r="L3" s="2"/>
      <c r="M3" s="2"/>
      <c r="N3" s="2"/>
      <c r="O3" s="2"/>
      <c r="P3" s="2"/>
      <c r="Q3" s="114"/>
    </row>
    <row r="4" spans="1:22" x14ac:dyDescent="0.2">
      <c r="A4" s="7"/>
      <c r="B4" s="2"/>
      <c r="C4" s="2"/>
      <c r="D4" s="2"/>
      <c r="F4" s="2"/>
      <c r="G4" s="2"/>
      <c r="H4" s="2"/>
      <c r="I4" s="192"/>
      <c r="J4" s="192"/>
      <c r="K4" s="192"/>
      <c r="L4" s="2"/>
      <c r="M4" s="2"/>
      <c r="N4" s="2"/>
      <c r="O4" s="2"/>
      <c r="P4" s="2"/>
      <c r="Q4" s="114"/>
    </row>
    <row r="5" spans="1:22" x14ac:dyDescent="0.2">
      <c r="A5" s="7"/>
      <c r="B5" s="2"/>
      <c r="C5" s="2"/>
      <c r="D5" s="2"/>
      <c r="F5" s="2"/>
      <c r="G5" s="2"/>
      <c r="H5" s="2"/>
      <c r="I5" s="192"/>
      <c r="J5" s="192"/>
      <c r="K5" s="192"/>
      <c r="L5" s="2"/>
      <c r="M5" s="2"/>
      <c r="N5" s="2"/>
      <c r="O5" s="2"/>
      <c r="P5" s="2"/>
      <c r="Q5" s="114"/>
    </row>
    <row r="6" spans="1:22" ht="45" x14ac:dyDescent="0.6">
      <c r="A6" s="9" t="s">
        <v>4</v>
      </c>
      <c r="B6" s="2"/>
      <c r="C6" s="10"/>
      <c r="D6" s="10" t="s">
        <v>5</v>
      </c>
      <c r="E6" s="2"/>
      <c r="F6" s="2"/>
      <c r="G6" s="2"/>
      <c r="H6" s="2"/>
      <c r="I6" s="192"/>
      <c r="J6" s="192"/>
      <c r="K6" s="192"/>
      <c r="L6" s="2"/>
      <c r="M6" s="2"/>
      <c r="N6" s="2"/>
      <c r="O6" s="2"/>
      <c r="P6" s="2"/>
      <c r="Q6" s="114"/>
    </row>
    <row r="7" spans="1:22" ht="27.75" x14ac:dyDescent="0.4">
      <c r="B7" s="2"/>
      <c r="C7" s="2"/>
      <c r="D7" s="12" t="s">
        <v>20</v>
      </c>
      <c r="E7" s="2"/>
      <c r="F7" s="2"/>
      <c r="G7" s="49"/>
      <c r="H7" s="2"/>
      <c r="I7" s="192"/>
      <c r="J7" s="193"/>
      <c r="K7" s="192"/>
      <c r="L7" s="2"/>
      <c r="M7" s="49"/>
      <c r="N7" s="2"/>
      <c r="O7" s="2"/>
      <c r="P7" s="49"/>
      <c r="Q7" s="114"/>
    </row>
    <row r="8" spans="1:22" ht="18.75" thickBot="1" x14ac:dyDescent="0.3">
      <c r="B8" s="2"/>
      <c r="C8" s="2"/>
      <c r="D8" s="2"/>
      <c r="E8" s="2"/>
      <c r="F8" s="2"/>
      <c r="G8" s="49"/>
      <c r="H8" s="2"/>
      <c r="I8" s="192"/>
      <c r="J8" s="193"/>
      <c r="K8" s="192"/>
      <c r="L8" s="2"/>
      <c r="M8" s="49"/>
      <c r="N8" s="2"/>
      <c r="O8" s="2"/>
      <c r="P8" s="49"/>
      <c r="Q8" s="114"/>
    </row>
    <row r="9" spans="1:22" s="57" customFormat="1" ht="20.100000000000001" customHeight="1" thickBot="1" x14ac:dyDescent="0.35">
      <c r="A9" s="52"/>
      <c r="B9" s="53"/>
      <c r="C9" s="115" t="s">
        <v>21</v>
      </c>
      <c r="D9" s="116"/>
      <c r="E9" s="56"/>
      <c r="F9" s="116" t="s">
        <v>18</v>
      </c>
      <c r="G9" s="56"/>
      <c r="H9" s="54"/>
      <c r="I9" s="375" t="s">
        <v>19</v>
      </c>
      <c r="J9" s="376"/>
      <c r="K9" s="377"/>
      <c r="L9" s="369" t="s">
        <v>28</v>
      </c>
      <c r="M9" s="370"/>
      <c r="N9" s="371"/>
      <c r="O9" s="209" t="s">
        <v>22</v>
      </c>
      <c r="P9" s="210"/>
      <c r="Q9" s="211"/>
      <c r="S9" s="336"/>
      <c r="T9" s="342" t="s">
        <v>83</v>
      </c>
      <c r="U9" s="342"/>
      <c r="V9" s="342"/>
    </row>
    <row r="10" spans="1:22" s="119" customFormat="1" ht="18" customHeight="1" thickBot="1" x14ac:dyDescent="0.3">
      <c r="A10" s="117" t="s">
        <v>8</v>
      </c>
      <c r="B10" s="118"/>
      <c r="C10" s="16"/>
      <c r="D10" s="73"/>
      <c r="E10" s="73"/>
      <c r="F10" s="16" t="s">
        <v>23</v>
      </c>
      <c r="G10" s="73"/>
      <c r="H10" s="73"/>
      <c r="I10" s="378" t="s">
        <v>23</v>
      </c>
      <c r="J10" s="379"/>
      <c r="K10" s="380"/>
      <c r="L10" s="60" t="s">
        <v>26</v>
      </c>
      <c r="M10" s="60"/>
      <c r="N10" s="60"/>
      <c r="O10" s="203" t="s">
        <v>12</v>
      </c>
      <c r="P10" s="204"/>
      <c r="Q10" s="205"/>
      <c r="S10" s="337"/>
      <c r="T10" s="343"/>
      <c r="U10" s="343"/>
      <c r="V10" s="343"/>
    </row>
    <row r="11" spans="1:22" s="126" customFormat="1" ht="16.149999999999999" customHeight="1" thickBot="1" x14ac:dyDescent="0.3">
      <c r="A11" s="120"/>
      <c r="B11" s="121"/>
      <c r="C11" s="122" t="s">
        <v>13</v>
      </c>
      <c r="D11" s="123" t="s">
        <v>14</v>
      </c>
      <c r="E11" s="196" t="s">
        <v>12</v>
      </c>
      <c r="F11" s="122" t="s">
        <v>13</v>
      </c>
      <c r="G11" s="123" t="s">
        <v>14</v>
      </c>
      <c r="H11" s="196" t="s">
        <v>12</v>
      </c>
      <c r="I11" s="124" t="s">
        <v>13</v>
      </c>
      <c r="J11" s="125" t="s">
        <v>14</v>
      </c>
      <c r="K11" s="199" t="s">
        <v>12</v>
      </c>
      <c r="L11" s="71" t="s">
        <v>13</v>
      </c>
      <c r="M11" s="69" t="s">
        <v>14</v>
      </c>
      <c r="N11" s="70" t="s">
        <v>12</v>
      </c>
      <c r="O11" s="206" t="s">
        <v>13</v>
      </c>
      <c r="P11" s="207" t="s">
        <v>14</v>
      </c>
      <c r="Q11" s="208" t="s">
        <v>12</v>
      </c>
      <c r="S11" s="338" t="s">
        <v>8</v>
      </c>
      <c r="T11" s="344" t="s">
        <v>85</v>
      </c>
      <c r="U11" s="344" t="s">
        <v>17</v>
      </c>
      <c r="V11" s="344" t="s">
        <v>84</v>
      </c>
    </row>
    <row r="12" spans="1:22" ht="14.1" customHeight="1" x14ac:dyDescent="0.2">
      <c r="A12" s="131"/>
      <c r="B12" s="43" t="s">
        <v>15</v>
      </c>
      <c r="C12" s="212"/>
      <c r="D12" s="213">
        <v>918</v>
      </c>
      <c r="E12" s="214">
        <f t="shared" ref="E12:E43" si="0">SUM(C12:D12)</f>
        <v>918</v>
      </c>
      <c r="F12" s="215">
        <f>'Heißwasser-u. Kältenetz'!I12</f>
        <v>0</v>
      </c>
      <c r="G12" s="216">
        <f>'Heißwasser-u. Kältenetz'!J12</f>
        <v>0</v>
      </c>
      <c r="H12" s="217">
        <f>'Heißwasser-u. Kältenetz'!K12</f>
        <v>0</v>
      </c>
      <c r="I12" s="218">
        <f>Warmwassernetze!AA12</f>
        <v>0</v>
      </c>
      <c r="J12" s="216">
        <f>Warmwassernetze!AB12</f>
        <v>0</v>
      </c>
      <c r="K12" s="219">
        <f>Warmwassernetze!AC12</f>
        <v>0</v>
      </c>
      <c r="L12" s="80"/>
      <c r="M12" s="81"/>
      <c r="N12" s="82">
        <f>SUM(L12:M12)</f>
        <v>0</v>
      </c>
      <c r="O12" s="220">
        <f t="shared" ref="O12:P43" si="1">SUM(C12,F12,I12)</f>
        <v>0</v>
      </c>
      <c r="P12" s="221">
        <f t="shared" si="1"/>
        <v>918</v>
      </c>
      <c r="Q12" s="222">
        <f t="shared" ref="Q12:Q43" si="2">SUM(O12:P12)</f>
        <v>918</v>
      </c>
    </row>
    <row r="13" spans="1:22" ht="14.1" customHeight="1" x14ac:dyDescent="0.2">
      <c r="A13" s="48">
        <v>1950</v>
      </c>
      <c r="B13" s="44" t="s">
        <v>12</v>
      </c>
      <c r="C13" s="223"/>
      <c r="D13" s="224">
        <v>918</v>
      </c>
      <c r="E13" s="225">
        <f t="shared" si="0"/>
        <v>918</v>
      </c>
      <c r="F13" s="226">
        <f>'Heißwasser-u. Kältenetz'!I13</f>
        <v>0</v>
      </c>
      <c r="G13" s="227">
        <f>'Heißwasser-u. Kältenetz'!J13</f>
        <v>0</v>
      </c>
      <c r="H13" s="228">
        <f>'Heißwasser-u. Kältenetz'!K13</f>
        <v>0</v>
      </c>
      <c r="I13" s="226">
        <f>Warmwassernetze!AA13</f>
        <v>0</v>
      </c>
      <c r="J13" s="227">
        <f>Warmwassernetze!AB13</f>
        <v>0</v>
      </c>
      <c r="K13" s="228">
        <f>Warmwassernetze!AC13</f>
        <v>0</v>
      </c>
      <c r="L13" s="88"/>
      <c r="M13" s="89"/>
      <c r="N13" s="90">
        <f>SUM(L13:M13)</f>
        <v>0</v>
      </c>
      <c r="O13" s="229">
        <f t="shared" si="1"/>
        <v>0</v>
      </c>
      <c r="P13" s="230">
        <f t="shared" si="1"/>
        <v>918</v>
      </c>
      <c r="Q13" s="231">
        <f t="shared" si="2"/>
        <v>918</v>
      </c>
    </row>
    <row r="14" spans="1:22" ht="14.1" customHeight="1" x14ac:dyDescent="0.2">
      <c r="A14" s="131"/>
      <c r="B14" s="43" t="s">
        <v>15</v>
      </c>
      <c r="C14" s="232"/>
      <c r="D14" s="213">
        <v>917</v>
      </c>
      <c r="E14" s="214">
        <f t="shared" si="0"/>
        <v>917</v>
      </c>
      <c r="F14" s="215">
        <f>'Heißwasser-u. Kältenetz'!I14</f>
        <v>0</v>
      </c>
      <c r="G14" s="216">
        <f>'Heißwasser-u. Kältenetz'!J14</f>
        <v>0</v>
      </c>
      <c r="H14" s="217">
        <f>'Heißwasser-u. Kältenetz'!K14</f>
        <v>0</v>
      </c>
      <c r="I14" s="215">
        <f>Warmwassernetze!AA14</f>
        <v>0</v>
      </c>
      <c r="J14" s="216">
        <f>Warmwassernetze!AB14</f>
        <v>0</v>
      </c>
      <c r="K14" s="233">
        <f>Warmwassernetze!AC14</f>
        <v>0</v>
      </c>
      <c r="L14" s="80"/>
      <c r="M14" s="81"/>
      <c r="N14" s="82">
        <f>SUM(L14:M14)</f>
        <v>0</v>
      </c>
      <c r="O14" s="220">
        <f t="shared" si="1"/>
        <v>0</v>
      </c>
      <c r="P14" s="221">
        <f t="shared" si="1"/>
        <v>917</v>
      </c>
      <c r="Q14" s="222">
        <f t="shared" si="2"/>
        <v>917</v>
      </c>
    </row>
    <row r="15" spans="1:22" ht="14.1" customHeight="1" x14ac:dyDescent="0.2">
      <c r="A15" s="48">
        <v>1951</v>
      </c>
      <c r="B15" s="44" t="s">
        <v>12</v>
      </c>
      <c r="C15" s="223"/>
      <c r="D15" s="224">
        <v>1835</v>
      </c>
      <c r="E15" s="225">
        <f t="shared" si="0"/>
        <v>1835</v>
      </c>
      <c r="F15" s="226">
        <f>'Heißwasser-u. Kältenetz'!I15</f>
        <v>0</v>
      </c>
      <c r="G15" s="227">
        <f>'Heißwasser-u. Kältenetz'!J15</f>
        <v>0</v>
      </c>
      <c r="H15" s="228">
        <f>'Heißwasser-u. Kältenetz'!K15</f>
        <v>0</v>
      </c>
      <c r="I15" s="226">
        <f>Warmwassernetze!AA15</f>
        <v>0</v>
      </c>
      <c r="J15" s="227">
        <f>Warmwassernetze!AB15</f>
        <v>0</v>
      </c>
      <c r="K15" s="228">
        <f>Warmwassernetze!AC15</f>
        <v>0</v>
      </c>
      <c r="L15" s="88"/>
      <c r="M15" s="89"/>
      <c r="N15" s="90">
        <f>SUM(L15:M15)</f>
        <v>0</v>
      </c>
      <c r="O15" s="229">
        <f t="shared" si="1"/>
        <v>0</v>
      </c>
      <c r="P15" s="230">
        <f t="shared" si="1"/>
        <v>1835</v>
      </c>
      <c r="Q15" s="231">
        <f t="shared" si="2"/>
        <v>1835</v>
      </c>
    </row>
    <row r="16" spans="1:22" ht="14.1" customHeight="1" x14ac:dyDescent="0.2">
      <c r="A16" s="131"/>
      <c r="B16" s="43" t="s">
        <v>15</v>
      </c>
      <c r="C16" s="232"/>
      <c r="D16" s="213">
        <v>258</v>
      </c>
      <c r="E16" s="214">
        <f t="shared" si="0"/>
        <v>258</v>
      </c>
      <c r="F16" s="215">
        <f>'Heißwasser-u. Kältenetz'!I16</f>
        <v>0</v>
      </c>
      <c r="G16" s="216">
        <f>'Heißwasser-u. Kältenetz'!J16</f>
        <v>0</v>
      </c>
      <c r="H16" s="217">
        <f>'Heißwasser-u. Kältenetz'!K16</f>
        <v>0</v>
      </c>
      <c r="I16" s="215">
        <f>Warmwassernetze!AA16</f>
        <v>0</v>
      </c>
      <c r="J16" s="216">
        <f>Warmwassernetze!AB16</f>
        <v>0</v>
      </c>
      <c r="K16" s="233">
        <f>Warmwassernetze!AC16</f>
        <v>0</v>
      </c>
      <c r="L16" s="80"/>
      <c r="M16" s="81"/>
      <c r="N16" s="82">
        <f t="shared" ref="N16:N79" si="3">SUM(L16:M16)</f>
        <v>0</v>
      </c>
      <c r="O16" s="220">
        <f t="shared" si="1"/>
        <v>0</v>
      </c>
      <c r="P16" s="221">
        <f t="shared" si="1"/>
        <v>258</v>
      </c>
      <c r="Q16" s="222">
        <f t="shared" si="2"/>
        <v>258</v>
      </c>
    </row>
    <row r="17" spans="1:17" ht="14.1" customHeight="1" x14ac:dyDescent="0.2">
      <c r="A17" s="48">
        <v>1952</v>
      </c>
      <c r="B17" s="44" t="s">
        <v>12</v>
      </c>
      <c r="C17" s="223"/>
      <c r="D17" s="224">
        <v>2093</v>
      </c>
      <c r="E17" s="225">
        <f t="shared" si="0"/>
        <v>2093</v>
      </c>
      <c r="F17" s="226">
        <f>'Heißwasser-u. Kältenetz'!I17</f>
        <v>0</v>
      </c>
      <c r="G17" s="227">
        <f>'Heißwasser-u. Kältenetz'!J17</f>
        <v>0</v>
      </c>
      <c r="H17" s="228">
        <f>'Heißwasser-u. Kältenetz'!K17</f>
        <v>0</v>
      </c>
      <c r="I17" s="226">
        <f>Warmwassernetze!AA17</f>
        <v>0</v>
      </c>
      <c r="J17" s="227">
        <f>Warmwassernetze!AB17</f>
        <v>0</v>
      </c>
      <c r="K17" s="228">
        <f>Warmwassernetze!AC17</f>
        <v>0</v>
      </c>
      <c r="L17" s="88"/>
      <c r="M17" s="89"/>
      <c r="N17" s="90">
        <f t="shared" si="3"/>
        <v>0</v>
      </c>
      <c r="O17" s="229">
        <f t="shared" si="1"/>
        <v>0</v>
      </c>
      <c r="P17" s="230">
        <f t="shared" si="1"/>
        <v>2093</v>
      </c>
      <c r="Q17" s="231">
        <f t="shared" si="2"/>
        <v>2093</v>
      </c>
    </row>
    <row r="18" spans="1:17" ht="14.1" customHeight="1" x14ac:dyDescent="0.2">
      <c r="A18" s="131"/>
      <c r="B18" s="43" t="s">
        <v>15</v>
      </c>
      <c r="C18" s="232">
        <v>3825</v>
      </c>
      <c r="D18" s="213">
        <v>1061.5</v>
      </c>
      <c r="E18" s="214">
        <f t="shared" si="0"/>
        <v>4886.5</v>
      </c>
      <c r="F18" s="215">
        <f>'Heißwasser-u. Kältenetz'!I18</f>
        <v>0</v>
      </c>
      <c r="G18" s="216">
        <f>'Heißwasser-u. Kältenetz'!J18</f>
        <v>0</v>
      </c>
      <c r="H18" s="217">
        <f>'Heißwasser-u. Kältenetz'!K18</f>
        <v>0</v>
      </c>
      <c r="I18" s="215">
        <f>Warmwassernetze!AA18</f>
        <v>0</v>
      </c>
      <c r="J18" s="216">
        <f>Warmwassernetze!AB18</f>
        <v>0</v>
      </c>
      <c r="K18" s="233">
        <f>Warmwassernetze!AC18</f>
        <v>0</v>
      </c>
      <c r="L18" s="80"/>
      <c r="M18" s="81"/>
      <c r="N18" s="82">
        <f t="shared" si="3"/>
        <v>0</v>
      </c>
      <c r="O18" s="220">
        <f t="shared" si="1"/>
        <v>3825</v>
      </c>
      <c r="P18" s="221">
        <f t="shared" si="1"/>
        <v>1061.5</v>
      </c>
      <c r="Q18" s="222">
        <f t="shared" si="2"/>
        <v>4886.5</v>
      </c>
    </row>
    <row r="19" spans="1:17" ht="14.1" customHeight="1" x14ac:dyDescent="0.2">
      <c r="A19" s="48">
        <v>1953</v>
      </c>
      <c r="B19" s="44" t="s">
        <v>12</v>
      </c>
      <c r="C19" s="223">
        <v>3825</v>
      </c>
      <c r="D19" s="224">
        <v>3154.5</v>
      </c>
      <c r="E19" s="225">
        <f t="shared" si="0"/>
        <v>6979.5</v>
      </c>
      <c r="F19" s="226">
        <f>'Heißwasser-u. Kältenetz'!I19</f>
        <v>0</v>
      </c>
      <c r="G19" s="227">
        <f>'Heißwasser-u. Kältenetz'!J19</f>
        <v>0</v>
      </c>
      <c r="H19" s="228">
        <f>'Heißwasser-u. Kältenetz'!K19</f>
        <v>0</v>
      </c>
      <c r="I19" s="226">
        <f>Warmwassernetze!AA19</f>
        <v>0</v>
      </c>
      <c r="J19" s="227">
        <f>Warmwassernetze!AB19</f>
        <v>0</v>
      </c>
      <c r="K19" s="228">
        <f>Warmwassernetze!AC19</f>
        <v>0</v>
      </c>
      <c r="L19" s="88"/>
      <c r="M19" s="89"/>
      <c r="N19" s="90">
        <f t="shared" si="3"/>
        <v>0</v>
      </c>
      <c r="O19" s="229">
        <f t="shared" si="1"/>
        <v>3825</v>
      </c>
      <c r="P19" s="230">
        <f t="shared" si="1"/>
        <v>3154.5</v>
      </c>
      <c r="Q19" s="231">
        <f t="shared" si="2"/>
        <v>6979.5</v>
      </c>
    </row>
    <row r="20" spans="1:17" ht="14.1" customHeight="1" x14ac:dyDescent="0.2">
      <c r="A20" s="131"/>
      <c r="B20" s="43" t="s">
        <v>15</v>
      </c>
      <c r="C20" s="232">
        <v>529.41</v>
      </c>
      <c r="D20" s="213">
        <v>1043.3499999999999</v>
      </c>
      <c r="E20" s="214">
        <f t="shared" si="0"/>
        <v>1572.7599999999998</v>
      </c>
      <c r="F20" s="215">
        <f>'Heißwasser-u. Kältenetz'!I20</f>
        <v>0</v>
      </c>
      <c r="G20" s="216">
        <f>'Heißwasser-u. Kältenetz'!J20</f>
        <v>0</v>
      </c>
      <c r="H20" s="217">
        <f>'Heißwasser-u. Kältenetz'!K20</f>
        <v>0</v>
      </c>
      <c r="I20" s="215">
        <f>Warmwassernetze!AA20</f>
        <v>0</v>
      </c>
      <c r="J20" s="216">
        <f>Warmwassernetze!AB20</f>
        <v>0</v>
      </c>
      <c r="K20" s="233">
        <f>Warmwassernetze!AC20</f>
        <v>0</v>
      </c>
      <c r="L20" s="80"/>
      <c r="M20" s="81"/>
      <c r="N20" s="82">
        <f t="shared" si="3"/>
        <v>0</v>
      </c>
      <c r="O20" s="220">
        <f t="shared" si="1"/>
        <v>529.41</v>
      </c>
      <c r="P20" s="221">
        <f t="shared" si="1"/>
        <v>1043.3499999999999</v>
      </c>
      <c r="Q20" s="222">
        <f t="shared" si="2"/>
        <v>1572.7599999999998</v>
      </c>
    </row>
    <row r="21" spans="1:17" ht="14.1" customHeight="1" x14ac:dyDescent="0.2">
      <c r="A21" s="48">
        <v>1954</v>
      </c>
      <c r="B21" s="44" t="s">
        <v>12</v>
      </c>
      <c r="C21" s="223">
        <v>4354.41</v>
      </c>
      <c r="D21" s="224">
        <v>4197.8500000000004</v>
      </c>
      <c r="E21" s="225">
        <f t="shared" si="0"/>
        <v>8552.26</v>
      </c>
      <c r="F21" s="226">
        <f>'Heißwasser-u. Kältenetz'!I21</f>
        <v>0</v>
      </c>
      <c r="G21" s="227">
        <f>'Heißwasser-u. Kältenetz'!J21</f>
        <v>0</v>
      </c>
      <c r="H21" s="228">
        <f>'Heißwasser-u. Kältenetz'!K21</f>
        <v>0</v>
      </c>
      <c r="I21" s="226">
        <f>Warmwassernetze!AA21</f>
        <v>0</v>
      </c>
      <c r="J21" s="227">
        <f>Warmwassernetze!AB21</f>
        <v>0</v>
      </c>
      <c r="K21" s="228">
        <f>Warmwassernetze!AC21</f>
        <v>0</v>
      </c>
      <c r="L21" s="88"/>
      <c r="M21" s="89"/>
      <c r="N21" s="90">
        <f t="shared" si="3"/>
        <v>0</v>
      </c>
      <c r="O21" s="229">
        <f t="shared" si="1"/>
        <v>4354.41</v>
      </c>
      <c r="P21" s="230">
        <f t="shared" si="1"/>
        <v>4197.8500000000004</v>
      </c>
      <c r="Q21" s="231">
        <f t="shared" si="2"/>
        <v>8552.26</v>
      </c>
    </row>
    <row r="22" spans="1:17" ht="14.1" customHeight="1" x14ac:dyDescent="0.2">
      <c r="A22" s="131"/>
      <c r="B22" s="43" t="s">
        <v>15</v>
      </c>
      <c r="C22" s="232">
        <v>2495.6999999999998</v>
      </c>
      <c r="D22" s="213">
        <v>1302.3</v>
      </c>
      <c r="E22" s="214">
        <f t="shared" si="0"/>
        <v>3798</v>
      </c>
      <c r="F22" s="215">
        <f>'Heißwasser-u. Kältenetz'!I22</f>
        <v>0</v>
      </c>
      <c r="G22" s="216">
        <f>'Heißwasser-u. Kältenetz'!J22</f>
        <v>0</v>
      </c>
      <c r="H22" s="217">
        <f>'Heißwasser-u. Kältenetz'!K22</f>
        <v>0</v>
      </c>
      <c r="I22" s="215">
        <f>Warmwassernetze!AA22</f>
        <v>0</v>
      </c>
      <c r="J22" s="216">
        <f>Warmwassernetze!AB22</f>
        <v>0</v>
      </c>
      <c r="K22" s="233">
        <f>Warmwassernetze!AC22</f>
        <v>0</v>
      </c>
      <c r="L22" s="80"/>
      <c r="M22" s="81"/>
      <c r="N22" s="82">
        <f t="shared" si="3"/>
        <v>0</v>
      </c>
      <c r="O22" s="220">
        <f t="shared" si="1"/>
        <v>2495.6999999999998</v>
      </c>
      <c r="P22" s="221">
        <f t="shared" si="1"/>
        <v>1302.3</v>
      </c>
      <c r="Q22" s="222">
        <f t="shared" si="2"/>
        <v>3798</v>
      </c>
    </row>
    <row r="23" spans="1:17" ht="14.1" customHeight="1" x14ac:dyDescent="0.2">
      <c r="A23" s="48">
        <v>1955</v>
      </c>
      <c r="B23" s="44" t="s">
        <v>12</v>
      </c>
      <c r="C23" s="223">
        <v>6850.11</v>
      </c>
      <c r="D23" s="224">
        <v>5500.15</v>
      </c>
      <c r="E23" s="225">
        <f t="shared" si="0"/>
        <v>12350.259999999998</v>
      </c>
      <c r="F23" s="226">
        <f>'Heißwasser-u. Kältenetz'!I23</f>
        <v>0</v>
      </c>
      <c r="G23" s="227">
        <f>'Heißwasser-u. Kältenetz'!J23</f>
        <v>0</v>
      </c>
      <c r="H23" s="228">
        <f>'Heißwasser-u. Kältenetz'!K23</f>
        <v>0</v>
      </c>
      <c r="I23" s="226">
        <f>Warmwassernetze!AA23</f>
        <v>0</v>
      </c>
      <c r="J23" s="227">
        <f>Warmwassernetze!AB23</f>
        <v>0</v>
      </c>
      <c r="K23" s="228">
        <f>Warmwassernetze!AC23</f>
        <v>0</v>
      </c>
      <c r="L23" s="88"/>
      <c r="M23" s="89"/>
      <c r="N23" s="90">
        <f t="shared" si="3"/>
        <v>0</v>
      </c>
      <c r="O23" s="229">
        <f t="shared" si="1"/>
        <v>6850.11</v>
      </c>
      <c r="P23" s="230">
        <f t="shared" si="1"/>
        <v>5500.15</v>
      </c>
      <c r="Q23" s="231">
        <f t="shared" si="2"/>
        <v>12350.259999999998</v>
      </c>
    </row>
    <row r="24" spans="1:17" ht="14.1" customHeight="1" x14ac:dyDescent="0.2">
      <c r="A24" s="131"/>
      <c r="B24" s="43" t="s">
        <v>15</v>
      </c>
      <c r="C24" s="232">
        <v>2555.5</v>
      </c>
      <c r="D24" s="213">
        <v>249.5</v>
      </c>
      <c r="E24" s="214">
        <f t="shared" si="0"/>
        <v>2805</v>
      </c>
      <c r="F24" s="215">
        <f>'Heißwasser-u. Kältenetz'!I24</f>
        <v>0</v>
      </c>
      <c r="G24" s="216">
        <f>'Heißwasser-u. Kältenetz'!J24</f>
        <v>0</v>
      </c>
      <c r="H24" s="217">
        <f>'Heißwasser-u. Kältenetz'!K24</f>
        <v>0</v>
      </c>
      <c r="I24" s="215">
        <f>Warmwassernetze!AA24</f>
        <v>0</v>
      </c>
      <c r="J24" s="216">
        <f>Warmwassernetze!AB24</f>
        <v>0</v>
      </c>
      <c r="K24" s="233">
        <f>Warmwassernetze!AC24</f>
        <v>0</v>
      </c>
      <c r="L24" s="80"/>
      <c r="M24" s="81"/>
      <c r="N24" s="82">
        <f t="shared" si="3"/>
        <v>0</v>
      </c>
      <c r="O24" s="220">
        <f t="shared" si="1"/>
        <v>2555.5</v>
      </c>
      <c r="P24" s="221">
        <f t="shared" si="1"/>
        <v>249.5</v>
      </c>
      <c r="Q24" s="222">
        <f t="shared" si="2"/>
        <v>2805</v>
      </c>
    </row>
    <row r="25" spans="1:17" ht="14.1" customHeight="1" x14ac:dyDescent="0.2">
      <c r="A25" s="48">
        <v>1956</v>
      </c>
      <c r="B25" s="44" t="s">
        <v>12</v>
      </c>
      <c r="C25" s="223">
        <v>9405.61</v>
      </c>
      <c r="D25" s="224">
        <v>5794.65</v>
      </c>
      <c r="E25" s="225">
        <f t="shared" si="0"/>
        <v>15200.26</v>
      </c>
      <c r="F25" s="226">
        <f>'Heißwasser-u. Kältenetz'!I25</f>
        <v>0</v>
      </c>
      <c r="G25" s="227">
        <f>'Heißwasser-u. Kältenetz'!J25</f>
        <v>0</v>
      </c>
      <c r="H25" s="228">
        <f>'Heißwasser-u. Kältenetz'!K25</f>
        <v>0</v>
      </c>
      <c r="I25" s="226">
        <f>Warmwassernetze!AA25</f>
        <v>0</v>
      </c>
      <c r="J25" s="227">
        <f>Warmwassernetze!AB25</f>
        <v>0</v>
      </c>
      <c r="K25" s="228">
        <f>Warmwassernetze!AC25</f>
        <v>0</v>
      </c>
      <c r="L25" s="88"/>
      <c r="M25" s="89"/>
      <c r="N25" s="90">
        <f t="shared" si="3"/>
        <v>0</v>
      </c>
      <c r="O25" s="229">
        <f t="shared" si="1"/>
        <v>9405.61</v>
      </c>
      <c r="P25" s="230">
        <f t="shared" si="1"/>
        <v>5794.65</v>
      </c>
      <c r="Q25" s="231">
        <f t="shared" si="2"/>
        <v>15200.26</v>
      </c>
    </row>
    <row r="26" spans="1:17" ht="14.1" customHeight="1" x14ac:dyDescent="0.2">
      <c r="A26" s="131"/>
      <c r="B26" s="43" t="s">
        <v>15</v>
      </c>
      <c r="C26" s="232">
        <v>2674.47</v>
      </c>
      <c r="D26" s="213">
        <v>491.72</v>
      </c>
      <c r="E26" s="214">
        <f t="shared" si="0"/>
        <v>3166.1899999999996</v>
      </c>
      <c r="F26" s="215">
        <f>'Heißwasser-u. Kältenetz'!I26</f>
        <v>0</v>
      </c>
      <c r="G26" s="216">
        <f>'Heißwasser-u. Kältenetz'!J26</f>
        <v>0</v>
      </c>
      <c r="H26" s="217">
        <f>'Heißwasser-u. Kältenetz'!K26</f>
        <v>0</v>
      </c>
      <c r="I26" s="215">
        <f>Warmwassernetze!AA26</f>
        <v>0</v>
      </c>
      <c r="J26" s="216">
        <f>Warmwassernetze!AB26</f>
        <v>0</v>
      </c>
      <c r="K26" s="233">
        <f>Warmwassernetze!AC26</f>
        <v>0</v>
      </c>
      <c r="L26" s="80"/>
      <c r="M26" s="81"/>
      <c r="N26" s="82">
        <f t="shared" si="3"/>
        <v>0</v>
      </c>
      <c r="O26" s="220">
        <f t="shared" si="1"/>
        <v>2674.47</v>
      </c>
      <c r="P26" s="221">
        <f t="shared" si="1"/>
        <v>491.72</v>
      </c>
      <c r="Q26" s="222">
        <f t="shared" si="2"/>
        <v>3166.1899999999996</v>
      </c>
    </row>
    <row r="27" spans="1:17" ht="14.1" customHeight="1" x14ac:dyDescent="0.2">
      <c r="A27" s="48">
        <v>1957</v>
      </c>
      <c r="B27" s="44" t="s">
        <v>12</v>
      </c>
      <c r="C27" s="223">
        <v>12080.08</v>
      </c>
      <c r="D27" s="224">
        <v>6286.37</v>
      </c>
      <c r="E27" s="225">
        <f t="shared" si="0"/>
        <v>18366.45</v>
      </c>
      <c r="F27" s="226">
        <f>'Heißwasser-u. Kältenetz'!I27</f>
        <v>0</v>
      </c>
      <c r="G27" s="227">
        <f>'Heißwasser-u. Kältenetz'!J27</f>
        <v>0</v>
      </c>
      <c r="H27" s="228">
        <f>'Heißwasser-u. Kältenetz'!K27</f>
        <v>0</v>
      </c>
      <c r="I27" s="226">
        <f>Warmwassernetze!AA27</f>
        <v>0</v>
      </c>
      <c r="J27" s="227">
        <f>Warmwassernetze!AB27</f>
        <v>0</v>
      </c>
      <c r="K27" s="228">
        <f>Warmwassernetze!AC27</f>
        <v>0</v>
      </c>
      <c r="L27" s="88"/>
      <c r="M27" s="89"/>
      <c r="N27" s="90">
        <f t="shared" si="3"/>
        <v>0</v>
      </c>
      <c r="O27" s="229">
        <f t="shared" si="1"/>
        <v>12080.08</v>
      </c>
      <c r="P27" s="230">
        <f t="shared" si="1"/>
        <v>6286.37</v>
      </c>
      <c r="Q27" s="231">
        <f t="shared" si="2"/>
        <v>18366.45</v>
      </c>
    </row>
    <row r="28" spans="1:17" ht="14.1" customHeight="1" x14ac:dyDescent="0.2">
      <c r="A28" s="131"/>
      <c r="B28" s="43" t="s">
        <v>15</v>
      </c>
      <c r="C28" s="232">
        <v>2510.4499999999998</v>
      </c>
      <c r="D28" s="213">
        <v>228</v>
      </c>
      <c r="E28" s="214">
        <f t="shared" si="0"/>
        <v>2738.45</v>
      </c>
      <c r="F28" s="215">
        <f>'Heißwasser-u. Kältenetz'!I28</f>
        <v>0</v>
      </c>
      <c r="G28" s="216">
        <f>'Heißwasser-u. Kältenetz'!J28</f>
        <v>0</v>
      </c>
      <c r="H28" s="217">
        <f>'Heißwasser-u. Kältenetz'!K28</f>
        <v>0</v>
      </c>
      <c r="I28" s="215">
        <f>Warmwassernetze!AA28</f>
        <v>0</v>
      </c>
      <c r="J28" s="216">
        <f>Warmwassernetze!AB28</f>
        <v>0</v>
      </c>
      <c r="K28" s="233">
        <f>Warmwassernetze!AC28</f>
        <v>0</v>
      </c>
      <c r="L28" s="80"/>
      <c r="M28" s="81"/>
      <c r="N28" s="82">
        <f t="shared" si="3"/>
        <v>0</v>
      </c>
      <c r="O28" s="220">
        <f t="shared" si="1"/>
        <v>2510.4499999999998</v>
      </c>
      <c r="P28" s="221">
        <f t="shared" si="1"/>
        <v>228</v>
      </c>
      <c r="Q28" s="222">
        <f t="shared" si="2"/>
        <v>2738.45</v>
      </c>
    </row>
    <row r="29" spans="1:17" ht="14.1" customHeight="1" x14ac:dyDescent="0.2">
      <c r="A29" s="48">
        <v>1958</v>
      </c>
      <c r="B29" s="44" t="s">
        <v>12</v>
      </c>
      <c r="C29" s="223">
        <v>14590.53</v>
      </c>
      <c r="D29" s="224">
        <v>6514.37</v>
      </c>
      <c r="E29" s="225">
        <f t="shared" si="0"/>
        <v>21104.9</v>
      </c>
      <c r="F29" s="226">
        <f>'Heißwasser-u. Kältenetz'!I29</f>
        <v>0</v>
      </c>
      <c r="G29" s="227">
        <f>'Heißwasser-u. Kältenetz'!J29</f>
        <v>0</v>
      </c>
      <c r="H29" s="228">
        <f>'Heißwasser-u. Kältenetz'!K29</f>
        <v>0</v>
      </c>
      <c r="I29" s="226">
        <f>Warmwassernetze!AA29</f>
        <v>0</v>
      </c>
      <c r="J29" s="227">
        <f>Warmwassernetze!AB29</f>
        <v>0</v>
      </c>
      <c r="K29" s="228">
        <f>Warmwassernetze!AC29</f>
        <v>0</v>
      </c>
      <c r="L29" s="88"/>
      <c r="M29" s="89"/>
      <c r="N29" s="90">
        <f t="shared" si="3"/>
        <v>0</v>
      </c>
      <c r="O29" s="229">
        <f t="shared" si="1"/>
        <v>14590.53</v>
      </c>
      <c r="P29" s="230">
        <f t="shared" si="1"/>
        <v>6514.37</v>
      </c>
      <c r="Q29" s="231">
        <f t="shared" si="2"/>
        <v>21104.9</v>
      </c>
    </row>
    <row r="30" spans="1:17" ht="14.1" customHeight="1" x14ac:dyDescent="0.2">
      <c r="A30" s="131"/>
      <c r="B30" s="43" t="s">
        <v>15</v>
      </c>
      <c r="C30" s="232">
        <v>1412</v>
      </c>
      <c r="D30" s="213">
        <v>242.85</v>
      </c>
      <c r="E30" s="214">
        <f t="shared" si="0"/>
        <v>1654.85</v>
      </c>
      <c r="F30" s="215">
        <f>'Heißwasser-u. Kältenetz'!I30</f>
        <v>0</v>
      </c>
      <c r="G30" s="216">
        <f>'Heißwasser-u. Kältenetz'!J30</f>
        <v>0</v>
      </c>
      <c r="H30" s="217">
        <f>'Heißwasser-u. Kältenetz'!K30</f>
        <v>0</v>
      </c>
      <c r="I30" s="215">
        <f>Warmwassernetze!AA30</f>
        <v>0</v>
      </c>
      <c r="J30" s="216">
        <f>Warmwassernetze!AB30</f>
        <v>0</v>
      </c>
      <c r="K30" s="233">
        <f>Warmwassernetze!AC30</f>
        <v>0</v>
      </c>
      <c r="L30" s="80"/>
      <c r="M30" s="81"/>
      <c r="N30" s="82">
        <f t="shared" si="3"/>
        <v>0</v>
      </c>
      <c r="O30" s="220">
        <f t="shared" si="1"/>
        <v>1412</v>
      </c>
      <c r="P30" s="221">
        <f t="shared" si="1"/>
        <v>242.85</v>
      </c>
      <c r="Q30" s="222">
        <f t="shared" si="2"/>
        <v>1654.85</v>
      </c>
    </row>
    <row r="31" spans="1:17" ht="14.1" customHeight="1" x14ac:dyDescent="0.2">
      <c r="A31" s="48">
        <v>1959</v>
      </c>
      <c r="B31" s="44" t="s">
        <v>12</v>
      </c>
      <c r="C31" s="223">
        <v>16002.53</v>
      </c>
      <c r="D31" s="224">
        <v>6757.22</v>
      </c>
      <c r="E31" s="225">
        <f t="shared" si="0"/>
        <v>22759.75</v>
      </c>
      <c r="F31" s="226">
        <f>'Heißwasser-u. Kältenetz'!I31</f>
        <v>0</v>
      </c>
      <c r="G31" s="227">
        <f>'Heißwasser-u. Kältenetz'!J31</f>
        <v>0</v>
      </c>
      <c r="H31" s="228">
        <f>'Heißwasser-u. Kältenetz'!K31</f>
        <v>0</v>
      </c>
      <c r="I31" s="226">
        <f>Warmwassernetze!AA31</f>
        <v>0</v>
      </c>
      <c r="J31" s="227">
        <f>Warmwassernetze!AB31</f>
        <v>0</v>
      </c>
      <c r="K31" s="228">
        <f>Warmwassernetze!AC31</f>
        <v>0</v>
      </c>
      <c r="L31" s="88"/>
      <c r="M31" s="89"/>
      <c r="N31" s="90">
        <f t="shared" si="3"/>
        <v>0</v>
      </c>
      <c r="O31" s="229">
        <f t="shared" si="1"/>
        <v>16002.53</v>
      </c>
      <c r="P31" s="230">
        <f t="shared" si="1"/>
        <v>6757.22</v>
      </c>
      <c r="Q31" s="231">
        <f t="shared" si="2"/>
        <v>22759.75</v>
      </c>
    </row>
    <row r="32" spans="1:17" ht="14.1" customHeight="1" x14ac:dyDescent="0.2">
      <c r="A32" s="131"/>
      <c r="B32" s="43" t="s">
        <v>15</v>
      </c>
      <c r="C32" s="232">
        <v>1962.02</v>
      </c>
      <c r="D32" s="213">
        <v>664.3</v>
      </c>
      <c r="E32" s="214">
        <f t="shared" si="0"/>
        <v>2626.3199999999997</v>
      </c>
      <c r="F32" s="215">
        <f>'Heißwasser-u. Kältenetz'!I32</f>
        <v>0</v>
      </c>
      <c r="G32" s="216">
        <f>'Heißwasser-u. Kältenetz'!J32</f>
        <v>0</v>
      </c>
      <c r="H32" s="217">
        <f>'Heißwasser-u. Kältenetz'!K32</f>
        <v>0</v>
      </c>
      <c r="I32" s="215">
        <f>Warmwassernetze!AA32</f>
        <v>0</v>
      </c>
      <c r="J32" s="216">
        <f>Warmwassernetze!AB32</f>
        <v>0</v>
      </c>
      <c r="K32" s="233">
        <f>Warmwassernetze!AC32</f>
        <v>0</v>
      </c>
      <c r="L32" s="80"/>
      <c r="M32" s="81"/>
      <c r="N32" s="82">
        <f t="shared" si="3"/>
        <v>0</v>
      </c>
      <c r="O32" s="220">
        <f t="shared" si="1"/>
        <v>1962.02</v>
      </c>
      <c r="P32" s="221">
        <f t="shared" si="1"/>
        <v>664.3</v>
      </c>
      <c r="Q32" s="222">
        <f t="shared" si="2"/>
        <v>2626.3199999999997</v>
      </c>
    </row>
    <row r="33" spans="1:17" ht="14.1" customHeight="1" x14ac:dyDescent="0.2">
      <c r="A33" s="48">
        <v>1960</v>
      </c>
      <c r="B33" s="44" t="s">
        <v>12</v>
      </c>
      <c r="C33" s="223">
        <v>17964.55</v>
      </c>
      <c r="D33" s="224">
        <v>7421.52</v>
      </c>
      <c r="E33" s="225">
        <f t="shared" si="0"/>
        <v>25386.07</v>
      </c>
      <c r="F33" s="226">
        <f>'Heißwasser-u. Kältenetz'!I33</f>
        <v>0</v>
      </c>
      <c r="G33" s="227">
        <f>'Heißwasser-u. Kältenetz'!J33</f>
        <v>0</v>
      </c>
      <c r="H33" s="228">
        <f>'Heißwasser-u. Kältenetz'!K33</f>
        <v>0</v>
      </c>
      <c r="I33" s="226">
        <f>Warmwassernetze!AA33</f>
        <v>0</v>
      </c>
      <c r="J33" s="227">
        <f>Warmwassernetze!AB33</f>
        <v>0</v>
      </c>
      <c r="K33" s="228">
        <f>Warmwassernetze!AC33</f>
        <v>0</v>
      </c>
      <c r="L33" s="88"/>
      <c r="M33" s="89"/>
      <c r="N33" s="90">
        <f t="shared" si="3"/>
        <v>0</v>
      </c>
      <c r="O33" s="229">
        <f t="shared" si="1"/>
        <v>17964.55</v>
      </c>
      <c r="P33" s="230">
        <f t="shared" si="1"/>
        <v>7421.52</v>
      </c>
      <c r="Q33" s="231">
        <f t="shared" si="2"/>
        <v>25386.07</v>
      </c>
    </row>
    <row r="34" spans="1:17" ht="14.1" customHeight="1" x14ac:dyDescent="0.2">
      <c r="A34" s="131"/>
      <c r="B34" s="43" t="s">
        <v>15</v>
      </c>
      <c r="C34" s="232">
        <v>2056</v>
      </c>
      <c r="D34" s="213">
        <v>380.5</v>
      </c>
      <c r="E34" s="214">
        <f t="shared" si="0"/>
        <v>2436.5</v>
      </c>
      <c r="F34" s="215">
        <f>'Heißwasser-u. Kältenetz'!I34</f>
        <v>0</v>
      </c>
      <c r="G34" s="216">
        <f>'Heißwasser-u. Kältenetz'!J34</f>
        <v>0</v>
      </c>
      <c r="H34" s="217">
        <f>'Heißwasser-u. Kältenetz'!K34</f>
        <v>0</v>
      </c>
      <c r="I34" s="215">
        <f>Warmwassernetze!AA34</f>
        <v>0</v>
      </c>
      <c r="J34" s="216">
        <f>Warmwassernetze!AB34</f>
        <v>0</v>
      </c>
      <c r="K34" s="233">
        <f>Warmwassernetze!AC34</f>
        <v>0</v>
      </c>
      <c r="L34" s="80"/>
      <c r="M34" s="81"/>
      <c r="N34" s="82">
        <f t="shared" si="3"/>
        <v>0</v>
      </c>
      <c r="O34" s="220">
        <f t="shared" si="1"/>
        <v>2056</v>
      </c>
      <c r="P34" s="221">
        <f t="shared" si="1"/>
        <v>380.5</v>
      </c>
      <c r="Q34" s="222">
        <f t="shared" si="2"/>
        <v>2436.5</v>
      </c>
    </row>
    <row r="35" spans="1:17" ht="14.1" customHeight="1" x14ac:dyDescent="0.2">
      <c r="A35" s="48">
        <v>1961</v>
      </c>
      <c r="B35" s="44" t="s">
        <v>12</v>
      </c>
      <c r="C35" s="223">
        <v>20020.55</v>
      </c>
      <c r="D35" s="224">
        <v>7802.02</v>
      </c>
      <c r="E35" s="225">
        <f t="shared" si="0"/>
        <v>27822.57</v>
      </c>
      <c r="F35" s="226">
        <f>'Heißwasser-u. Kältenetz'!I35</f>
        <v>0</v>
      </c>
      <c r="G35" s="227">
        <f>'Heißwasser-u. Kältenetz'!J35</f>
        <v>0</v>
      </c>
      <c r="H35" s="228">
        <f>'Heißwasser-u. Kältenetz'!K35</f>
        <v>0</v>
      </c>
      <c r="I35" s="226">
        <f>Warmwassernetze!AA35</f>
        <v>0</v>
      </c>
      <c r="J35" s="227">
        <f>Warmwassernetze!AB35</f>
        <v>0</v>
      </c>
      <c r="K35" s="228">
        <f>Warmwassernetze!AC35</f>
        <v>0</v>
      </c>
      <c r="L35" s="88"/>
      <c r="M35" s="89"/>
      <c r="N35" s="90">
        <f t="shared" si="3"/>
        <v>0</v>
      </c>
      <c r="O35" s="229">
        <f t="shared" si="1"/>
        <v>20020.55</v>
      </c>
      <c r="P35" s="230">
        <f t="shared" si="1"/>
        <v>7802.02</v>
      </c>
      <c r="Q35" s="231">
        <f t="shared" si="2"/>
        <v>27822.57</v>
      </c>
    </row>
    <row r="36" spans="1:17" ht="14.1" customHeight="1" x14ac:dyDescent="0.2">
      <c r="A36" s="131"/>
      <c r="B36" s="43" t="s">
        <v>15</v>
      </c>
      <c r="C36" s="232">
        <v>3455.85</v>
      </c>
      <c r="D36" s="213">
        <v>396.7</v>
      </c>
      <c r="E36" s="214">
        <f t="shared" si="0"/>
        <v>3852.5499999999997</v>
      </c>
      <c r="F36" s="215">
        <f>'Heißwasser-u. Kältenetz'!I36</f>
        <v>0</v>
      </c>
      <c r="G36" s="216">
        <f>'Heißwasser-u. Kältenetz'!J36</f>
        <v>0</v>
      </c>
      <c r="H36" s="217">
        <f>'Heißwasser-u. Kältenetz'!K36</f>
        <v>0</v>
      </c>
      <c r="I36" s="215">
        <f>Warmwassernetze!AA36</f>
        <v>0</v>
      </c>
      <c r="J36" s="216">
        <f>Warmwassernetze!AB36</f>
        <v>0</v>
      </c>
      <c r="K36" s="233">
        <f>Warmwassernetze!AC36</f>
        <v>0</v>
      </c>
      <c r="L36" s="80"/>
      <c r="M36" s="81"/>
      <c r="N36" s="82">
        <f t="shared" si="3"/>
        <v>0</v>
      </c>
      <c r="O36" s="220">
        <f t="shared" si="1"/>
        <v>3455.85</v>
      </c>
      <c r="P36" s="221">
        <f t="shared" si="1"/>
        <v>396.7</v>
      </c>
      <c r="Q36" s="222">
        <f t="shared" si="2"/>
        <v>3852.5499999999997</v>
      </c>
    </row>
    <row r="37" spans="1:17" ht="14.1" customHeight="1" x14ac:dyDescent="0.2">
      <c r="A37" s="48">
        <v>1962</v>
      </c>
      <c r="B37" s="44" t="s">
        <v>12</v>
      </c>
      <c r="C37" s="223">
        <v>23476.400000000001</v>
      </c>
      <c r="D37" s="224">
        <v>8198.7199999999993</v>
      </c>
      <c r="E37" s="225">
        <f t="shared" si="0"/>
        <v>31675.120000000003</v>
      </c>
      <c r="F37" s="226">
        <f>'Heißwasser-u. Kältenetz'!I37</f>
        <v>0</v>
      </c>
      <c r="G37" s="227">
        <f>'Heißwasser-u. Kältenetz'!J37</f>
        <v>0</v>
      </c>
      <c r="H37" s="228">
        <f>'Heißwasser-u. Kältenetz'!K37</f>
        <v>0</v>
      </c>
      <c r="I37" s="226">
        <f>Warmwassernetze!AA37</f>
        <v>0</v>
      </c>
      <c r="J37" s="227">
        <f>Warmwassernetze!AB37</f>
        <v>0</v>
      </c>
      <c r="K37" s="228">
        <f>Warmwassernetze!AC37</f>
        <v>0</v>
      </c>
      <c r="L37" s="88"/>
      <c r="M37" s="89"/>
      <c r="N37" s="90">
        <f t="shared" si="3"/>
        <v>0</v>
      </c>
      <c r="O37" s="229">
        <f t="shared" si="1"/>
        <v>23476.400000000001</v>
      </c>
      <c r="P37" s="230">
        <f t="shared" si="1"/>
        <v>8198.7199999999993</v>
      </c>
      <c r="Q37" s="231">
        <f t="shared" si="2"/>
        <v>31675.120000000003</v>
      </c>
    </row>
    <row r="38" spans="1:17" ht="14.1" customHeight="1" x14ac:dyDescent="0.2">
      <c r="A38" s="131"/>
      <c r="B38" s="43" t="s">
        <v>15</v>
      </c>
      <c r="C38" s="232">
        <v>817.3</v>
      </c>
      <c r="D38" s="213">
        <v>347.27</v>
      </c>
      <c r="E38" s="214">
        <f t="shared" si="0"/>
        <v>1164.57</v>
      </c>
      <c r="F38" s="215">
        <f>'Heißwasser-u. Kältenetz'!I38</f>
        <v>0</v>
      </c>
      <c r="G38" s="216">
        <f>'Heißwasser-u. Kältenetz'!J38</f>
        <v>0</v>
      </c>
      <c r="H38" s="217">
        <f>'Heißwasser-u. Kältenetz'!K38</f>
        <v>0</v>
      </c>
      <c r="I38" s="215">
        <f>Warmwassernetze!AA38</f>
        <v>0</v>
      </c>
      <c r="J38" s="216">
        <f>Warmwassernetze!AB38</f>
        <v>0</v>
      </c>
      <c r="K38" s="233">
        <f>Warmwassernetze!AC38</f>
        <v>0</v>
      </c>
      <c r="L38" s="80"/>
      <c r="M38" s="81"/>
      <c r="N38" s="82">
        <f t="shared" si="3"/>
        <v>0</v>
      </c>
      <c r="O38" s="220">
        <f t="shared" si="1"/>
        <v>817.3</v>
      </c>
      <c r="P38" s="221">
        <f t="shared" si="1"/>
        <v>347.27</v>
      </c>
      <c r="Q38" s="222">
        <f t="shared" si="2"/>
        <v>1164.57</v>
      </c>
    </row>
    <row r="39" spans="1:17" ht="14.1" customHeight="1" x14ac:dyDescent="0.2">
      <c r="A39" s="48">
        <v>1963</v>
      </c>
      <c r="B39" s="44" t="s">
        <v>12</v>
      </c>
      <c r="C39" s="223">
        <v>24293.7</v>
      </c>
      <c r="D39" s="224">
        <v>8545.99</v>
      </c>
      <c r="E39" s="225">
        <f t="shared" si="0"/>
        <v>32839.69</v>
      </c>
      <c r="F39" s="226">
        <f>'Heißwasser-u. Kältenetz'!I39</f>
        <v>0</v>
      </c>
      <c r="G39" s="227">
        <f>'Heißwasser-u. Kältenetz'!J39</f>
        <v>0</v>
      </c>
      <c r="H39" s="228">
        <f>'Heißwasser-u. Kältenetz'!K39</f>
        <v>0</v>
      </c>
      <c r="I39" s="226">
        <f>Warmwassernetze!AA39</f>
        <v>0</v>
      </c>
      <c r="J39" s="227">
        <f>Warmwassernetze!AB39</f>
        <v>0</v>
      </c>
      <c r="K39" s="228">
        <f>Warmwassernetze!AC39</f>
        <v>0</v>
      </c>
      <c r="L39" s="88"/>
      <c r="M39" s="89"/>
      <c r="N39" s="90">
        <f t="shared" si="3"/>
        <v>0</v>
      </c>
      <c r="O39" s="229">
        <f t="shared" si="1"/>
        <v>24293.7</v>
      </c>
      <c r="P39" s="230">
        <f t="shared" si="1"/>
        <v>8545.99</v>
      </c>
      <c r="Q39" s="231">
        <f t="shared" si="2"/>
        <v>32839.69</v>
      </c>
    </row>
    <row r="40" spans="1:17" ht="14.1" customHeight="1" x14ac:dyDescent="0.2">
      <c r="A40" s="131"/>
      <c r="B40" s="43" t="s">
        <v>15</v>
      </c>
      <c r="C40" s="232">
        <v>1977.43</v>
      </c>
      <c r="D40" s="213">
        <v>276.8</v>
      </c>
      <c r="E40" s="214">
        <f t="shared" si="0"/>
        <v>2254.23</v>
      </c>
      <c r="F40" s="215">
        <f>'Heißwasser-u. Kältenetz'!I40</f>
        <v>0</v>
      </c>
      <c r="G40" s="216">
        <f>'Heißwasser-u. Kältenetz'!J40</f>
        <v>0</v>
      </c>
      <c r="H40" s="217">
        <f>'Heißwasser-u. Kältenetz'!K40</f>
        <v>0</v>
      </c>
      <c r="I40" s="215">
        <f>Warmwassernetze!AA40</f>
        <v>1953.91</v>
      </c>
      <c r="J40" s="216">
        <f>Warmwassernetze!AB40</f>
        <v>38.5</v>
      </c>
      <c r="K40" s="233">
        <f>Warmwassernetze!AC40</f>
        <v>1992.41</v>
      </c>
      <c r="L40" s="92"/>
      <c r="M40" s="93"/>
      <c r="N40" s="82">
        <f t="shared" si="3"/>
        <v>0</v>
      </c>
      <c r="O40" s="220">
        <f t="shared" si="1"/>
        <v>3931.34</v>
      </c>
      <c r="P40" s="221">
        <f t="shared" si="1"/>
        <v>315.3</v>
      </c>
      <c r="Q40" s="222">
        <f t="shared" si="2"/>
        <v>4246.6400000000003</v>
      </c>
    </row>
    <row r="41" spans="1:17" ht="14.1" customHeight="1" x14ac:dyDescent="0.2">
      <c r="A41" s="48">
        <v>1964</v>
      </c>
      <c r="B41" s="44" t="s">
        <v>12</v>
      </c>
      <c r="C41" s="223">
        <v>26271.13</v>
      </c>
      <c r="D41" s="224">
        <v>8822.7900000000009</v>
      </c>
      <c r="E41" s="225">
        <f t="shared" si="0"/>
        <v>35093.919999999998</v>
      </c>
      <c r="F41" s="226">
        <f>'Heißwasser-u. Kältenetz'!I41</f>
        <v>0</v>
      </c>
      <c r="G41" s="227">
        <f>'Heißwasser-u. Kältenetz'!J41</f>
        <v>0</v>
      </c>
      <c r="H41" s="228">
        <f>'Heißwasser-u. Kältenetz'!K41</f>
        <v>0</v>
      </c>
      <c r="I41" s="226">
        <f>Warmwassernetze!AA41</f>
        <v>1953.91</v>
      </c>
      <c r="J41" s="227">
        <f>Warmwassernetze!AB41</f>
        <v>38.5</v>
      </c>
      <c r="K41" s="228">
        <f>Warmwassernetze!AC41</f>
        <v>1992.41</v>
      </c>
      <c r="L41" s="95"/>
      <c r="M41" s="96"/>
      <c r="N41" s="90">
        <f t="shared" si="3"/>
        <v>0</v>
      </c>
      <c r="O41" s="229">
        <f t="shared" si="1"/>
        <v>28225.040000000001</v>
      </c>
      <c r="P41" s="230">
        <f t="shared" si="1"/>
        <v>8861.2900000000009</v>
      </c>
      <c r="Q41" s="231">
        <f t="shared" si="2"/>
        <v>37086.33</v>
      </c>
    </row>
    <row r="42" spans="1:17" ht="14.1" customHeight="1" x14ac:dyDescent="0.2">
      <c r="A42" s="131"/>
      <c r="B42" s="43" t="s">
        <v>15</v>
      </c>
      <c r="C42" s="232">
        <v>1408.71</v>
      </c>
      <c r="D42" s="213">
        <v>458</v>
      </c>
      <c r="E42" s="214">
        <f t="shared" si="0"/>
        <v>1866.71</v>
      </c>
      <c r="F42" s="215">
        <f>'Heißwasser-u. Kältenetz'!I42</f>
        <v>0</v>
      </c>
      <c r="G42" s="216">
        <f>'Heißwasser-u. Kältenetz'!J42</f>
        <v>0</v>
      </c>
      <c r="H42" s="217">
        <f>'Heißwasser-u. Kältenetz'!K42</f>
        <v>0</v>
      </c>
      <c r="I42" s="215">
        <f>Warmwassernetze!AA42</f>
        <v>2695.55</v>
      </c>
      <c r="J42" s="216">
        <f>Warmwassernetze!AB42</f>
        <v>1122.5</v>
      </c>
      <c r="K42" s="233">
        <f>Warmwassernetze!AC42</f>
        <v>3818.05</v>
      </c>
      <c r="L42" s="92"/>
      <c r="M42" s="93"/>
      <c r="N42" s="82">
        <f t="shared" si="3"/>
        <v>0</v>
      </c>
      <c r="O42" s="220">
        <f t="shared" si="1"/>
        <v>4104.26</v>
      </c>
      <c r="P42" s="221">
        <f t="shared" si="1"/>
        <v>1580.5</v>
      </c>
      <c r="Q42" s="222">
        <f t="shared" si="2"/>
        <v>5684.76</v>
      </c>
    </row>
    <row r="43" spans="1:17" ht="14.1" customHeight="1" x14ac:dyDescent="0.2">
      <c r="A43" s="48">
        <v>1965</v>
      </c>
      <c r="B43" s="44" t="s">
        <v>12</v>
      </c>
      <c r="C43" s="223">
        <v>27679.84</v>
      </c>
      <c r="D43" s="224">
        <v>9280.7900000000009</v>
      </c>
      <c r="E43" s="225">
        <f t="shared" si="0"/>
        <v>36960.630000000005</v>
      </c>
      <c r="F43" s="226">
        <f>'Heißwasser-u. Kältenetz'!I43</f>
        <v>0</v>
      </c>
      <c r="G43" s="227">
        <f>'Heißwasser-u. Kältenetz'!J43</f>
        <v>0</v>
      </c>
      <c r="H43" s="228">
        <f>'Heißwasser-u. Kältenetz'!K43</f>
        <v>0</v>
      </c>
      <c r="I43" s="226">
        <f>Warmwassernetze!AA43</f>
        <v>4649.46</v>
      </c>
      <c r="J43" s="227">
        <f>Warmwassernetze!AB43</f>
        <v>1161</v>
      </c>
      <c r="K43" s="228">
        <f>Warmwassernetze!AC43</f>
        <v>5810.46</v>
      </c>
      <c r="L43" s="95"/>
      <c r="M43" s="96"/>
      <c r="N43" s="90">
        <f t="shared" si="3"/>
        <v>0</v>
      </c>
      <c r="O43" s="234">
        <f t="shared" si="1"/>
        <v>32329.3</v>
      </c>
      <c r="P43" s="235">
        <f t="shared" si="1"/>
        <v>10441.790000000001</v>
      </c>
      <c r="Q43" s="231">
        <f t="shared" si="2"/>
        <v>42771.09</v>
      </c>
    </row>
    <row r="44" spans="1:17" ht="14.1" customHeight="1" x14ac:dyDescent="0.2">
      <c r="A44" s="131"/>
      <c r="B44" s="43" t="s">
        <v>15</v>
      </c>
      <c r="C44" s="232">
        <v>734.87</v>
      </c>
      <c r="D44" s="213">
        <v>230.2</v>
      </c>
      <c r="E44" s="214">
        <f t="shared" ref="E44:E85" si="4">SUM(C44:D44)</f>
        <v>965.06999999999994</v>
      </c>
      <c r="F44" s="215">
        <f>'Heißwasser-u. Kältenetz'!I44</f>
        <v>0</v>
      </c>
      <c r="G44" s="216">
        <f>'Heißwasser-u. Kältenetz'!J44</f>
        <v>0</v>
      </c>
      <c r="H44" s="217">
        <f>'Heißwasser-u. Kältenetz'!K44</f>
        <v>0</v>
      </c>
      <c r="I44" s="215">
        <f>Warmwassernetze!AA44</f>
        <v>3045.6</v>
      </c>
      <c r="J44" s="216">
        <f>Warmwassernetze!AB44</f>
        <v>1265</v>
      </c>
      <c r="K44" s="233">
        <f>Warmwassernetze!AC44</f>
        <v>4310.6000000000004</v>
      </c>
      <c r="L44" s="92"/>
      <c r="M44" s="93"/>
      <c r="N44" s="82">
        <f t="shared" si="3"/>
        <v>0</v>
      </c>
      <c r="O44" s="220">
        <f t="shared" ref="O44:P63" si="5">SUM(C44,F44,I44)</f>
        <v>3780.47</v>
      </c>
      <c r="P44" s="221">
        <f t="shared" si="5"/>
        <v>1495.2</v>
      </c>
      <c r="Q44" s="222">
        <f t="shared" ref="Q44:Q85" si="6">SUM(O44:P44)</f>
        <v>5275.67</v>
      </c>
    </row>
    <row r="45" spans="1:17" ht="14.1" customHeight="1" x14ac:dyDescent="0.2">
      <c r="A45" s="48">
        <v>1966</v>
      </c>
      <c r="B45" s="44" t="s">
        <v>12</v>
      </c>
      <c r="C45" s="223">
        <v>28414.71</v>
      </c>
      <c r="D45" s="224">
        <v>9510.99</v>
      </c>
      <c r="E45" s="225">
        <f t="shared" si="4"/>
        <v>37925.699999999997</v>
      </c>
      <c r="F45" s="226">
        <f>'Heißwasser-u. Kältenetz'!I45</f>
        <v>0</v>
      </c>
      <c r="G45" s="227">
        <f>'Heißwasser-u. Kältenetz'!J45</f>
        <v>0</v>
      </c>
      <c r="H45" s="228">
        <f>'Heißwasser-u. Kältenetz'!K45</f>
        <v>0</v>
      </c>
      <c r="I45" s="226">
        <f>Warmwassernetze!AA45</f>
        <v>7695.06</v>
      </c>
      <c r="J45" s="227">
        <f>Warmwassernetze!AB45</f>
        <v>2426</v>
      </c>
      <c r="K45" s="228">
        <f>Warmwassernetze!AC45</f>
        <v>10121.060000000001</v>
      </c>
      <c r="L45" s="95"/>
      <c r="M45" s="96"/>
      <c r="N45" s="90">
        <f t="shared" si="3"/>
        <v>0</v>
      </c>
      <c r="O45" s="229">
        <f t="shared" si="5"/>
        <v>36109.769999999997</v>
      </c>
      <c r="P45" s="230">
        <f t="shared" si="5"/>
        <v>11936.99</v>
      </c>
      <c r="Q45" s="231">
        <f t="shared" si="6"/>
        <v>48046.759999999995</v>
      </c>
    </row>
    <row r="46" spans="1:17" ht="14.1" customHeight="1" x14ac:dyDescent="0.2">
      <c r="A46" s="131"/>
      <c r="B46" s="43" t="s">
        <v>15</v>
      </c>
      <c r="C46" s="232">
        <v>144.30000000000001</v>
      </c>
      <c r="D46" s="213">
        <v>185.05</v>
      </c>
      <c r="E46" s="214">
        <f t="shared" si="4"/>
        <v>329.35</v>
      </c>
      <c r="F46" s="215">
        <f>'Heißwasser-u. Kältenetz'!I46</f>
        <v>1863.2</v>
      </c>
      <c r="G46" s="216">
        <f>'Heißwasser-u. Kältenetz'!J46</f>
        <v>0</v>
      </c>
      <c r="H46" s="217">
        <f>'Heißwasser-u. Kältenetz'!K46</f>
        <v>1863.2</v>
      </c>
      <c r="I46" s="215">
        <f>Warmwassernetze!AA46</f>
        <v>830</v>
      </c>
      <c r="J46" s="216">
        <f>Warmwassernetze!AB46</f>
        <v>1205.0999999999999</v>
      </c>
      <c r="K46" s="233">
        <f>Warmwassernetze!AC46</f>
        <v>2035.1</v>
      </c>
      <c r="L46" s="92"/>
      <c r="M46" s="93"/>
      <c r="N46" s="82">
        <f t="shared" si="3"/>
        <v>0</v>
      </c>
      <c r="O46" s="220">
        <f t="shared" si="5"/>
        <v>2837.5</v>
      </c>
      <c r="P46" s="221">
        <f t="shared" si="5"/>
        <v>1390.1499999999999</v>
      </c>
      <c r="Q46" s="222">
        <f t="shared" si="6"/>
        <v>4227.6499999999996</v>
      </c>
    </row>
    <row r="47" spans="1:17" ht="14.1" customHeight="1" x14ac:dyDescent="0.2">
      <c r="A47" s="48">
        <v>1967</v>
      </c>
      <c r="B47" s="44" t="s">
        <v>12</v>
      </c>
      <c r="C47" s="223">
        <v>28559.01</v>
      </c>
      <c r="D47" s="224">
        <v>9696.0400000000009</v>
      </c>
      <c r="E47" s="225">
        <f t="shared" si="4"/>
        <v>38255.050000000003</v>
      </c>
      <c r="F47" s="226">
        <f>'Heißwasser-u. Kältenetz'!I47</f>
        <v>1836.2</v>
      </c>
      <c r="G47" s="227">
        <f>'Heißwasser-u. Kältenetz'!J47</f>
        <v>0</v>
      </c>
      <c r="H47" s="228">
        <f>'Heißwasser-u. Kältenetz'!K47</f>
        <v>1836.2</v>
      </c>
      <c r="I47" s="226">
        <f>Warmwassernetze!AA47</f>
        <v>8525.0600000000013</v>
      </c>
      <c r="J47" s="227">
        <f>Warmwassernetze!AB47</f>
        <v>3631.1</v>
      </c>
      <c r="K47" s="228">
        <f>Warmwassernetze!AC47</f>
        <v>12156.160000000002</v>
      </c>
      <c r="L47" s="95"/>
      <c r="M47" s="96"/>
      <c r="N47" s="90">
        <f t="shared" si="3"/>
        <v>0</v>
      </c>
      <c r="O47" s="229">
        <f t="shared" si="5"/>
        <v>38920.270000000004</v>
      </c>
      <c r="P47" s="230">
        <f t="shared" si="5"/>
        <v>13327.140000000001</v>
      </c>
      <c r="Q47" s="231">
        <f t="shared" si="6"/>
        <v>52247.41</v>
      </c>
    </row>
    <row r="48" spans="1:17" ht="14.1" customHeight="1" x14ac:dyDescent="0.2">
      <c r="A48" s="131"/>
      <c r="B48" s="43" t="s">
        <v>15</v>
      </c>
      <c r="C48" s="232">
        <v>204.52</v>
      </c>
      <c r="D48" s="213">
        <v>496.95</v>
      </c>
      <c r="E48" s="214">
        <f t="shared" si="4"/>
        <v>701.47</v>
      </c>
      <c r="F48" s="215">
        <f>'Heißwasser-u. Kältenetz'!I48</f>
        <v>0</v>
      </c>
      <c r="G48" s="216">
        <f>'Heißwasser-u. Kältenetz'!J48</f>
        <v>0</v>
      </c>
      <c r="H48" s="217">
        <f>'Heißwasser-u. Kältenetz'!K48</f>
        <v>0</v>
      </c>
      <c r="I48" s="215">
        <f>Warmwassernetze!AA48</f>
        <v>1137.1500000000001</v>
      </c>
      <c r="J48" s="216">
        <f>Warmwassernetze!AB48</f>
        <v>629.48</v>
      </c>
      <c r="K48" s="233">
        <f>Warmwassernetze!AC48</f>
        <v>1766.63</v>
      </c>
      <c r="L48" s="92"/>
      <c r="M48" s="93"/>
      <c r="N48" s="82">
        <f t="shared" si="3"/>
        <v>0</v>
      </c>
      <c r="O48" s="220">
        <f t="shared" si="5"/>
        <v>1341.67</v>
      </c>
      <c r="P48" s="221">
        <f t="shared" si="5"/>
        <v>1126.43</v>
      </c>
      <c r="Q48" s="222">
        <f t="shared" si="6"/>
        <v>2468.1000000000004</v>
      </c>
    </row>
    <row r="49" spans="1:17" ht="14.1" customHeight="1" x14ac:dyDescent="0.2">
      <c r="A49" s="48">
        <v>1968</v>
      </c>
      <c r="B49" s="44" t="s">
        <v>12</v>
      </c>
      <c r="C49" s="223">
        <v>28763.53</v>
      </c>
      <c r="D49" s="224">
        <v>10192.99</v>
      </c>
      <c r="E49" s="225">
        <f t="shared" si="4"/>
        <v>38956.519999999997</v>
      </c>
      <c r="F49" s="226">
        <f>'Heißwasser-u. Kältenetz'!I49</f>
        <v>1863.2</v>
      </c>
      <c r="G49" s="227">
        <f>'Heißwasser-u. Kältenetz'!J49</f>
        <v>0</v>
      </c>
      <c r="H49" s="228">
        <f>'Heißwasser-u. Kältenetz'!K49</f>
        <v>1863.2</v>
      </c>
      <c r="I49" s="226">
        <f>Warmwassernetze!AA49</f>
        <v>9662.2099999999991</v>
      </c>
      <c r="J49" s="227">
        <f>Warmwassernetze!AB49</f>
        <v>4260.58</v>
      </c>
      <c r="K49" s="228">
        <f>Warmwassernetze!AC49</f>
        <v>13922.789999999999</v>
      </c>
      <c r="L49" s="95"/>
      <c r="M49" s="96"/>
      <c r="N49" s="90">
        <f t="shared" si="3"/>
        <v>0</v>
      </c>
      <c r="O49" s="229">
        <f t="shared" si="5"/>
        <v>40288.94</v>
      </c>
      <c r="P49" s="230">
        <f t="shared" si="5"/>
        <v>14453.57</v>
      </c>
      <c r="Q49" s="231">
        <f t="shared" si="6"/>
        <v>54742.51</v>
      </c>
    </row>
    <row r="50" spans="1:17" ht="14.1" customHeight="1" x14ac:dyDescent="0.2">
      <c r="A50" s="131"/>
      <c r="B50" s="43" t="s">
        <v>15</v>
      </c>
      <c r="C50" s="232">
        <v>366.4</v>
      </c>
      <c r="D50" s="213">
        <v>110.55</v>
      </c>
      <c r="E50" s="214">
        <f t="shared" si="4"/>
        <v>476.95</v>
      </c>
      <c r="F50" s="215">
        <f>'Heißwasser-u. Kältenetz'!I50</f>
        <v>528.5</v>
      </c>
      <c r="G50" s="216">
        <f>'Heißwasser-u. Kältenetz'!J50</f>
        <v>9.65</v>
      </c>
      <c r="H50" s="217">
        <f>'Heißwasser-u. Kältenetz'!K50</f>
        <v>538.15</v>
      </c>
      <c r="I50" s="215">
        <f>Warmwassernetze!AA50</f>
        <v>1210.9499999999998</v>
      </c>
      <c r="J50" s="216">
        <f>Warmwassernetze!AB50</f>
        <v>437.75</v>
      </c>
      <c r="K50" s="233">
        <f>Warmwassernetze!AC50</f>
        <v>1648.6999999999998</v>
      </c>
      <c r="L50" s="92"/>
      <c r="M50" s="93"/>
      <c r="N50" s="82">
        <f t="shared" si="3"/>
        <v>0</v>
      </c>
      <c r="O50" s="220">
        <f t="shared" si="5"/>
        <v>2105.85</v>
      </c>
      <c r="P50" s="221">
        <f t="shared" si="5"/>
        <v>557.95000000000005</v>
      </c>
      <c r="Q50" s="222">
        <f t="shared" si="6"/>
        <v>2663.8</v>
      </c>
    </row>
    <row r="51" spans="1:17" ht="14.1" customHeight="1" x14ac:dyDescent="0.2">
      <c r="A51" s="48">
        <v>1969</v>
      </c>
      <c r="B51" s="44" t="s">
        <v>12</v>
      </c>
      <c r="C51" s="223">
        <v>29129.93</v>
      </c>
      <c r="D51" s="224">
        <v>10303.540000000001</v>
      </c>
      <c r="E51" s="225">
        <f t="shared" si="4"/>
        <v>39433.47</v>
      </c>
      <c r="F51" s="226">
        <f>'Heißwasser-u. Kältenetz'!I51</f>
        <v>2364.6999999999998</v>
      </c>
      <c r="G51" s="227">
        <f>'Heißwasser-u. Kältenetz'!J51</f>
        <v>9.65</v>
      </c>
      <c r="H51" s="228">
        <f>'Heißwasser-u. Kältenetz'!K51</f>
        <v>2374.35</v>
      </c>
      <c r="I51" s="226">
        <f>Warmwassernetze!AA51</f>
        <v>10873.16</v>
      </c>
      <c r="J51" s="227">
        <f>Warmwassernetze!AB51</f>
        <v>4698.33</v>
      </c>
      <c r="K51" s="228">
        <f>Warmwassernetze!AC51</f>
        <v>15571.49</v>
      </c>
      <c r="L51" s="95"/>
      <c r="M51" s="96"/>
      <c r="N51" s="90">
        <f t="shared" si="3"/>
        <v>0</v>
      </c>
      <c r="O51" s="229">
        <f t="shared" si="5"/>
        <v>42367.79</v>
      </c>
      <c r="P51" s="230">
        <f t="shared" si="5"/>
        <v>15011.52</v>
      </c>
      <c r="Q51" s="231">
        <f t="shared" si="6"/>
        <v>57379.31</v>
      </c>
    </row>
    <row r="52" spans="1:17" ht="14.1" customHeight="1" x14ac:dyDescent="0.2">
      <c r="A52" s="131"/>
      <c r="B52" s="43" t="s">
        <v>15</v>
      </c>
      <c r="C52" s="232">
        <v>320.64999999999998</v>
      </c>
      <c r="D52" s="213">
        <v>137.85</v>
      </c>
      <c r="E52" s="214">
        <f t="shared" si="4"/>
        <v>458.5</v>
      </c>
      <c r="F52" s="215">
        <f>'Heißwasser-u. Kältenetz'!I52</f>
        <v>0</v>
      </c>
      <c r="G52" s="216">
        <f>'Heißwasser-u. Kältenetz'!J52</f>
        <v>0</v>
      </c>
      <c r="H52" s="217">
        <f>'Heißwasser-u. Kältenetz'!K52</f>
        <v>0</v>
      </c>
      <c r="I52" s="215">
        <f>Warmwassernetze!AA52</f>
        <v>775.6</v>
      </c>
      <c r="J52" s="216">
        <f>Warmwassernetze!AB52</f>
        <v>359.40000000000003</v>
      </c>
      <c r="K52" s="233">
        <f>Warmwassernetze!AC52</f>
        <v>1135</v>
      </c>
      <c r="L52" s="92"/>
      <c r="M52" s="93"/>
      <c r="N52" s="82">
        <f t="shared" si="3"/>
        <v>0</v>
      </c>
      <c r="O52" s="220">
        <f t="shared" si="5"/>
        <v>1096.25</v>
      </c>
      <c r="P52" s="221">
        <f t="shared" si="5"/>
        <v>497.25</v>
      </c>
      <c r="Q52" s="222">
        <f t="shared" si="6"/>
        <v>1593.5</v>
      </c>
    </row>
    <row r="53" spans="1:17" ht="14.1" customHeight="1" x14ac:dyDescent="0.2">
      <c r="A53" s="48">
        <v>1970</v>
      </c>
      <c r="B53" s="44" t="s">
        <v>12</v>
      </c>
      <c r="C53" s="223">
        <v>29450.58</v>
      </c>
      <c r="D53" s="224">
        <v>10441.39</v>
      </c>
      <c r="E53" s="225">
        <f t="shared" si="4"/>
        <v>39891.97</v>
      </c>
      <c r="F53" s="226">
        <f>'Heißwasser-u. Kältenetz'!I53</f>
        <v>2364.6999999999998</v>
      </c>
      <c r="G53" s="227">
        <f>'Heißwasser-u. Kältenetz'!J53</f>
        <v>9.65</v>
      </c>
      <c r="H53" s="228">
        <f>'Heißwasser-u. Kältenetz'!K53</f>
        <v>2374.35</v>
      </c>
      <c r="I53" s="226">
        <f>Warmwassernetze!AA53</f>
        <v>11648.76</v>
      </c>
      <c r="J53" s="227">
        <f>Warmwassernetze!AB53</f>
        <v>5057.7300000000005</v>
      </c>
      <c r="K53" s="228">
        <f>Warmwassernetze!AC53</f>
        <v>16706.490000000002</v>
      </c>
      <c r="L53" s="95"/>
      <c r="M53" s="96"/>
      <c r="N53" s="90">
        <f t="shared" si="3"/>
        <v>0</v>
      </c>
      <c r="O53" s="229">
        <f t="shared" si="5"/>
        <v>43464.04</v>
      </c>
      <c r="P53" s="230">
        <f t="shared" si="5"/>
        <v>15508.77</v>
      </c>
      <c r="Q53" s="231">
        <f t="shared" si="6"/>
        <v>58972.81</v>
      </c>
    </row>
    <row r="54" spans="1:17" ht="14.1" customHeight="1" x14ac:dyDescent="0.2">
      <c r="A54" s="131"/>
      <c r="B54" s="43" t="s">
        <v>15</v>
      </c>
      <c r="C54" s="232">
        <v>844.8</v>
      </c>
      <c r="D54" s="213">
        <v>242.85</v>
      </c>
      <c r="E54" s="214">
        <f t="shared" si="4"/>
        <v>1087.6499999999999</v>
      </c>
      <c r="F54" s="215">
        <f>'Heißwasser-u. Kältenetz'!I54</f>
        <v>0</v>
      </c>
      <c r="G54" s="216">
        <f>'Heißwasser-u. Kältenetz'!J54</f>
        <v>0</v>
      </c>
      <c r="H54" s="217">
        <f>'Heißwasser-u. Kältenetz'!K54</f>
        <v>0</v>
      </c>
      <c r="I54" s="215">
        <f>Warmwassernetze!AA54</f>
        <v>2017.55</v>
      </c>
      <c r="J54" s="216">
        <f>Warmwassernetze!AB54</f>
        <v>493.8</v>
      </c>
      <c r="K54" s="233">
        <f>Warmwassernetze!AC54</f>
        <v>2511.35</v>
      </c>
      <c r="L54" s="92"/>
      <c r="M54" s="93"/>
      <c r="N54" s="82">
        <f t="shared" si="3"/>
        <v>0</v>
      </c>
      <c r="O54" s="220">
        <f t="shared" si="5"/>
        <v>2862.35</v>
      </c>
      <c r="P54" s="221">
        <f t="shared" si="5"/>
        <v>736.65</v>
      </c>
      <c r="Q54" s="222">
        <f t="shared" si="6"/>
        <v>3599</v>
      </c>
    </row>
    <row r="55" spans="1:17" ht="14.1" customHeight="1" x14ac:dyDescent="0.2">
      <c r="A55" s="48">
        <v>1971</v>
      </c>
      <c r="B55" s="44" t="s">
        <v>12</v>
      </c>
      <c r="C55" s="223">
        <v>30295.38</v>
      </c>
      <c r="D55" s="224">
        <v>10684.24</v>
      </c>
      <c r="E55" s="225">
        <f t="shared" si="4"/>
        <v>40979.620000000003</v>
      </c>
      <c r="F55" s="226">
        <f>'Heißwasser-u. Kältenetz'!I55</f>
        <v>2364.6999999999998</v>
      </c>
      <c r="G55" s="227">
        <f>'Heißwasser-u. Kältenetz'!J55</f>
        <v>9.65</v>
      </c>
      <c r="H55" s="228">
        <f>'Heißwasser-u. Kältenetz'!K55</f>
        <v>2374.35</v>
      </c>
      <c r="I55" s="226">
        <f>Warmwassernetze!AA55</f>
        <v>13666.31</v>
      </c>
      <c r="J55" s="227">
        <f>Warmwassernetze!AB55</f>
        <v>5551.5300000000007</v>
      </c>
      <c r="K55" s="228">
        <f>Warmwassernetze!AC55</f>
        <v>19217.84</v>
      </c>
      <c r="L55" s="95"/>
      <c r="M55" s="96"/>
      <c r="N55" s="90">
        <f t="shared" si="3"/>
        <v>0</v>
      </c>
      <c r="O55" s="229">
        <f t="shared" si="5"/>
        <v>46326.39</v>
      </c>
      <c r="P55" s="230">
        <f t="shared" si="5"/>
        <v>16245.42</v>
      </c>
      <c r="Q55" s="231">
        <f t="shared" si="6"/>
        <v>62571.81</v>
      </c>
    </row>
    <row r="56" spans="1:17" ht="14.1" customHeight="1" x14ac:dyDescent="0.2">
      <c r="A56" s="131"/>
      <c r="B56" s="43" t="s">
        <v>15</v>
      </c>
      <c r="C56" s="232">
        <v>404.3</v>
      </c>
      <c r="D56" s="213">
        <v>70.44</v>
      </c>
      <c r="E56" s="214">
        <f t="shared" si="4"/>
        <v>474.74</v>
      </c>
      <c r="F56" s="215">
        <f>'Heißwasser-u. Kältenetz'!I56</f>
        <v>0</v>
      </c>
      <c r="G56" s="216">
        <f>'Heißwasser-u. Kältenetz'!J56</f>
        <v>0</v>
      </c>
      <c r="H56" s="217">
        <f>'Heißwasser-u. Kältenetz'!K56</f>
        <v>0</v>
      </c>
      <c r="I56" s="215">
        <f>Warmwassernetze!AA56</f>
        <v>2793.2</v>
      </c>
      <c r="J56" s="216">
        <f>Warmwassernetze!AB56</f>
        <v>694.65</v>
      </c>
      <c r="K56" s="233">
        <f>Warmwassernetze!AC56</f>
        <v>3487.85</v>
      </c>
      <c r="L56" s="92"/>
      <c r="M56" s="93"/>
      <c r="N56" s="82">
        <f t="shared" si="3"/>
        <v>0</v>
      </c>
      <c r="O56" s="220">
        <f t="shared" si="5"/>
        <v>3197.5</v>
      </c>
      <c r="P56" s="221">
        <f t="shared" si="5"/>
        <v>765.08999999999992</v>
      </c>
      <c r="Q56" s="222">
        <f t="shared" si="6"/>
        <v>3962.59</v>
      </c>
    </row>
    <row r="57" spans="1:17" ht="14.1" customHeight="1" x14ac:dyDescent="0.2">
      <c r="A57" s="48">
        <v>1972</v>
      </c>
      <c r="B57" s="44" t="s">
        <v>12</v>
      </c>
      <c r="C57" s="223">
        <v>30699.68</v>
      </c>
      <c r="D57" s="224">
        <v>10754.68</v>
      </c>
      <c r="E57" s="225">
        <f t="shared" si="4"/>
        <v>41454.36</v>
      </c>
      <c r="F57" s="226">
        <f>'Heißwasser-u. Kältenetz'!I57</f>
        <v>2364.6999999999998</v>
      </c>
      <c r="G57" s="227">
        <f>'Heißwasser-u. Kältenetz'!J57</f>
        <v>9.65</v>
      </c>
      <c r="H57" s="228">
        <f>'Heißwasser-u. Kältenetz'!K57</f>
        <v>2374.35</v>
      </c>
      <c r="I57" s="226">
        <f>Warmwassernetze!AA57</f>
        <v>16459.509999999998</v>
      </c>
      <c r="J57" s="227">
        <f>Warmwassernetze!AB57</f>
        <v>6246.18</v>
      </c>
      <c r="K57" s="228">
        <f>Warmwassernetze!AC57</f>
        <v>22705.69</v>
      </c>
      <c r="L57" s="95"/>
      <c r="M57" s="96"/>
      <c r="N57" s="90">
        <f t="shared" si="3"/>
        <v>0</v>
      </c>
      <c r="O57" s="229">
        <f t="shared" si="5"/>
        <v>49523.89</v>
      </c>
      <c r="P57" s="230">
        <f t="shared" si="5"/>
        <v>17010.510000000002</v>
      </c>
      <c r="Q57" s="231">
        <f t="shared" si="6"/>
        <v>66534.399999999994</v>
      </c>
    </row>
    <row r="58" spans="1:17" ht="14.1" customHeight="1" x14ac:dyDescent="0.2">
      <c r="A58" s="131"/>
      <c r="B58" s="43" t="s">
        <v>15</v>
      </c>
      <c r="C58" s="232">
        <v>1213.9000000000001</v>
      </c>
      <c r="D58" s="213">
        <v>242.7</v>
      </c>
      <c r="E58" s="214">
        <f t="shared" si="4"/>
        <v>1456.6000000000001</v>
      </c>
      <c r="F58" s="215">
        <f>'Heißwasser-u. Kältenetz'!I58</f>
        <v>0</v>
      </c>
      <c r="G58" s="216">
        <f>'Heißwasser-u. Kältenetz'!J58</f>
        <v>0</v>
      </c>
      <c r="H58" s="217">
        <f>'Heißwasser-u. Kältenetz'!K58</f>
        <v>0</v>
      </c>
      <c r="I58" s="215">
        <f>Warmwassernetze!AA58</f>
        <v>1333.55</v>
      </c>
      <c r="J58" s="216">
        <f>Warmwassernetze!AB58</f>
        <v>481.35</v>
      </c>
      <c r="K58" s="233">
        <f>Warmwassernetze!AC58</f>
        <v>1814.9</v>
      </c>
      <c r="L58" s="92"/>
      <c r="M58" s="93"/>
      <c r="N58" s="82">
        <f t="shared" si="3"/>
        <v>0</v>
      </c>
      <c r="O58" s="220">
        <f t="shared" si="5"/>
        <v>2547.4499999999998</v>
      </c>
      <c r="P58" s="221">
        <f t="shared" si="5"/>
        <v>724.05</v>
      </c>
      <c r="Q58" s="222">
        <f t="shared" si="6"/>
        <v>3271.5</v>
      </c>
    </row>
    <row r="59" spans="1:17" ht="14.1" customHeight="1" x14ac:dyDescent="0.2">
      <c r="A59" s="48">
        <v>1973</v>
      </c>
      <c r="B59" s="44" t="s">
        <v>12</v>
      </c>
      <c r="C59" s="223">
        <v>31913.58</v>
      </c>
      <c r="D59" s="224">
        <v>10997.38</v>
      </c>
      <c r="E59" s="225">
        <f t="shared" si="4"/>
        <v>42910.96</v>
      </c>
      <c r="F59" s="226">
        <f>'Heißwasser-u. Kältenetz'!I59</f>
        <v>2364.6999999999998</v>
      </c>
      <c r="G59" s="227">
        <f>'Heißwasser-u. Kältenetz'!J59</f>
        <v>9.65</v>
      </c>
      <c r="H59" s="228">
        <f>'Heißwasser-u. Kältenetz'!K59</f>
        <v>2374.35</v>
      </c>
      <c r="I59" s="226">
        <f>Warmwassernetze!AA59</f>
        <v>17793.060000000001</v>
      </c>
      <c r="J59" s="227">
        <f>Warmwassernetze!AB59</f>
        <v>6727.5300000000007</v>
      </c>
      <c r="K59" s="228">
        <f>Warmwassernetze!AC59</f>
        <v>24520.590000000004</v>
      </c>
      <c r="L59" s="95"/>
      <c r="M59" s="96"/>
      <c r="N59" s="90">
        <f t="shared" si="3"/>
        <v>0</v>
      </c>
      <c r="O59" s="229">
        <f t="shared" si="5"/>
        <v>52071.34</v>
      </c>
      <c r="P59" s="230">
        <f t="shared" si="5"/>
        <v>17734.559999999998</v>
      </c>
      <c r="Q59" s="231">
        <f t="shared" si="6"/>
        <v>69805.899999999994</v>
      </c>
    </row>
    <row r="60" spans="1:17" ht="14.1" customHeight="1" x14ac:dyDescent="0.2">
      <c r="A60" s="131"/>
      <c r="B60" s="43" t="s">
        <v>15</v>
      </c>
      <c r="C60" s="232">
        <v>532.6</v>
      </c>
      <c r="D60" s="213">
        <v>360.85</v>
      </c>
      <c r="E60" s="214">
        <f t="shared" si="4"/>
        <v>893.45</v>
      </c>
      <c r="F60" s="215">
        <f>'Heißwasser-u. Kältenetz'!I60</f>
        <v>0</v>
      </c>
      <c r="G60" s="216">
        <f>'Heißwasser-u. Kältenetz'!J60</f>
        <v>0</v>
      </c>
      <c r="H60" s="217">
        <f>'Heißwasser-u. Kältenetz'!K60</f>
        <v>0</v>
      </c>
      <c r="I60" s="215">
        <f>Warmwassernetze!AA60</f>
        <v>139.55000000000001</v>
      </c>
      <c r="J60" s="216">
        <f>Warmwassernetze!AB60</f>
        <v>192.9</v>
      </c>
      <c r="K60" s="233">
        <f>Warmwassernetze!AC60</f>
        <v>332.45000000000005</v>
      </c>
      <c r="L60" s="92"/>
      <c r="M60" s="93"/>
      <c r="N60" s="82">
        <f t="shared" si="3"/>
        <v>0</v>
      </c>
      <c r="O60" s="220">
        <f t="shared" si="5"/>
        <v>672.15000000000009</v>
      </c>
      <c r="P60" s="221">
        <f t="shared" si="5"/>
        <v>553.75</v>
      </c>
      <c r="Q60" s="222">
        <f t="shared" si="6"/>
        <v>1225.9000000000001</v>
      </c>
    </row>
    <row r="61" spans="1:17" ht="14.1" customHeight="1" x14ac:dyDescent="0.2">
      <c r="A61" s="48">
        <v>1974</v>
      </c>
      <c r="B61" s="44" t="s">
        <v>12</v>
      </c>
      <c r="C61" s="223">
        <v>32446.18</v>
      </c>
      <c r="D61" s="224">
        <v>11358.23</v>
      </c>
      <c r="E61" s="225">
        <f t="shared" si="4"/>
        <v>43804.41</v>
      </c>
      <c r="F61" s="226">
        <f>'Heißwasser-u. Kältenetz'!I61</f>
        <v>2364.6999999999998</v>
      </c>
      <c r="G61" s="227">
        <f>'Heißwasser-u. Kältenetz'!J61</f>
        <v>9.65</v>
      </c>
      <c r="H61" s="228">
        <f>'Heißwasser-u. Kältenetz'!K61</f>
        <v>2374.35</v>
      </c>
      <c r="I61" s="226">
        <f>Warmwassernetze!AA61</f>
        <v>17932.61</v>
      </c>
      <c r="J61" s="227">
        <f>Warmwassernetze!AB61</f>
        <v>6947.43</v>
      </c>
      <c r="K61" s="228">
        <f>Warmwassernetze!AC61</f>
        <v>24880.04</v>
      </c>
      <c r="L61" s="95"/>
      <c r="M61" s="96"/>
      <c r="N61" s="90">
        <f t="shared" si="3"/>
        <v>0</v>
      </c>
      <c r="O61" s="229">
        <f t="shared" si="5"/>
        <v>52743.49</v>
      </c>
      <c r="P61" s="230">
        <f t="shared" si="5"/>
        <v>18315.309999999998</v>
      </c>
      <c r="Q61" s="231">
        <f t="shared" si="6"/>
        <v>71058.799999999988</v>
      </c>
    </row>
    <row r="62" spans="1:17" ht="14.1" customHeight="1" x14ac:dyDescent="0.2">
      <c r="A62" s="131"/>
      <c r="B62" s="43" t="s">
        <v>15</v>
      </c>
      <c r="C62" s="232">
        <v>-2.5</v>
      </c>
      <c r="D62" s="213">
        <v>248.7</v>
      </c>
      <c r="E62" s="214">
        <f t="shared" si="4"/>
        <v>246.2</v>
      </c>
      <c r="F62" s="215">
        <f>'Heißwasser-u. Kältenetz'!I62</f>
        <v>0</v>
      </c>
      <c r="G62" s="216">
        <f>'Heißwasser-u. Kältenetz'!J62</f>
        <v>0</v>
      </c>
      <c r="H62" s="217">
        <f>'Heißwasser-u. Kältenetz'!K62</f>
        <v>0</v>
      </c>
      <c r="I62" s="215">
        <f>Warmwassernetze!AA62</f>
        <v>1349.9</v>
      </c>
      <c r="J62" s="216">
        <f>Warmwassernetze!AB62</f>
        <v>299.95</v>
      </c>
      <c r="K62" s="233">
        <f>Warmwassernetze!AC62</f>
        <v>1649.8500000000001</v>
      </c>
      <c r="L62" s="92"/>
      <c r="M62" s="93"/>
      <c r="N62" s="82">
        <f t="shared" si="3"/>
        <v>0</v>
      </c>
      <c r="O62" s="220">
        <f t="shared" si="5"/>
        <v>1347.4</v>
      </c>
      <c r="P62" s="221">
        <f t="shared" si="5"/>
        <v>548.65</v>
      </c>
      <c r="Q62" s="222">
        <f t="shared" si="6"/>
        <v>1896.0500000000002</v>
      </c>
    </row>
    <row r="63" spans="1:17" ht="14.1" customHeight="1" x14ac:dyDescent="0.2">
      <c r="A63" s="48">
        <v>1975</v>
      </c>
      <c r="B63" s="44" t="s">
        <v>12</v>
      </c>
      <c r="C63" s="223">
        <v>32443.68</v>
      </c>
      <c r="D63" s="224">
        <v>11606.93</v>
      </c>
      <c r="E63" s="225">
        <f t="shared" si="4"/>
        <v>44050.61</v>
      </c>
      <c r="F63" s="226">
        <f>'Heißwasser-u. Kältenetz'!I63</f>
        <v>2364.6999999999998</v>
      </c>
      <c r="G63" s="227">
        <f>'Heißwasser-u. Kältenetz'!J63</f>
        <v>9.65</v>
      </c>
      <c r="H63" s="228">
        <f>'Heißwasser-u. Kältenetz'!K63</f>
        <v>2374.35</v>
      </c>
      <c r="I63" s="226">
        <f>Warmwassernetze!AA63</f>
        <v>19282.510000000002</v>
      </c>
      <c r="J63" s="227">
        <f>Warmwassernetze!AB63</f>
        <v>7247.38</v>
      </c>
      <c r="K63" s="228">
        <f>Warmwassernetze!AC63</f>
        <v>26529.890000000003</v>
      </c>
      <c r="L63" s="95"/>
      <c r="M63" s="96"/>
      <c r="N63" s="90">
        <f t="shared" si="3"/>
        <v>0</v>
      </c>
      <c r="O63" s="229">
        <f t="shared" si="5"/>
        <v>54090.89</v>
      </c>
      <c r="P63" s="230">
        <f t="shared" si="5"/>
        <v>18863.96</v>
      </c>
      <c r="Q63" s="231">
        <f t="shared" si="6"/>
        <v>72954.850000000006</v>
      </c>
    </row>
    <row r="64" spans="1:17" ht="14.1" customHeight="1" x14ac:dyDescent="0.2">
      <c r="A64" s="131"/>
      <c r="B64" s="43" t="s">
        <v>15</v>
      </c>
      <c r="C64" s="232">
        <v>514.5</v>
      </c>
      <c r="D64" s="213">
        <v>359.1</v>
      </c>
      <c r="E64" s="214">
        <f t="shared" si="4"/>
        <v>873.6</v>
      </c>
      <c r="F64" s="215">
        <f>'Heißwasser-u. Kältenetz'!I64</f>
        <v>0</v>
      </c>
      <c r="G64" s="216">
        <f>'Heißwasser-u. Kältenetz'!J64</f>
        <v>0</v>
      </c>
      <c r="H64" s="217">
        <f>'Heißwasser-u. Kältenetz'!K64</f>
        <v>0</v>
      </c>
      <c r="I64" s="215">
        <f>Warmwassernetze!AA64</f>
        <v>712.5</v>
      </c>
      <c r="J64" s="216">
        <f>Warmwassernetze!AB64</f>
        <v>3.7</v>
      </c>
      <c r="K64" s="233">
        <f>Warmwassernetze!AC64</f>
        <v>716.2</v>
      </c>
      <c r="L64" s="92"/>
      <c r="M64" s="93"/>
      <c r="N64" s="82">
        <f t="shared" si="3"/>
        <v>0</v>
      </c>
      <c r="O64" s="220">
        <f t="shared" ref="O64:P85" si="7">SUM(C64,F64,I64)</f>
        <v>1227</v>
      </c>
      <c r="P64" s="221">
        <f t="shared" si="7"/>
        <v>362.8</v>
      </c>
      <c r="Q64" s="222">
        <f t="shared" si="6"/>
        <v>1589.8</v>
      </c>
    </row>
    <row r="65" spans="1:17" ht="14.1" customHeight="1" x14ac:dyDescent="0.2">
      <c r="A65" s="48">
        <v>1976</v>
      </c>
      <c r="B65" s="44" t="s">
        <v>12</v>
      </c>
      <c r="C65" s="223">
        <v>32958.18</v>
      </c>
      <c r="D65" s="224">
        <v>11966.03</v>
      </c>
      <c r="E65" s="225">
        <f t="shared" si="4"/>
        <v>44924.21</v>
      </c>
      <c r="F65" s="226">
        <f>'Heißwasser-u. Kältenetz'!I65</f>
        <v>2364.6999999999998</v>
      </c>
      <c r="G65" s="227">
        <f>'Heißwasser-u. Kältenetz'!J65</f>
        <v>9.65</v>
      </c>
      <c r="H65" s="228">
        <f>'Heißwasser-u. Kältenetz'!K65</f>
        <v>2374.35</v>
      </c>
      <c r="I65" s="226">
        <f>Warmwassernetze!AA65</f>
        <v>19995.010000000002</v>
      </c>
      <c r="J65" s="227">
        <f>Warmwassernetze!AB65</f>
        <v>7251.08</v>
      </c>
      <c r="K65" s="228">
        <f>Warmwassernetze!AC65</f>
        <v>27246.090000000004</v>
      </c>
      <c r="L65" s="95"/>
      <c r="M65" s="96"/>
      <c r="N65" s="90">
        <f t="shared" si="3"/>
        <v>0</v>
      </c>
      <c r="O65" s="229">
        <f t="shared" si="7"/>
        <v>55317.89</v>
      </c>
      <c r="P65" s="230">
        <f t="shared" si="7"/>
        <v>19226.760000000002</v>
      </c>
      <c r="Q65" s="231">
        <f t="shared" si="6"/>
        <v>74544.649999999994</v>
      </c>
    </row>
    <row r="66" spans="1:17" ht="14.1" customHeight="1" x14ac:dyDescent="0.2">
      <c r="A66" s="131"/>
      <c r="B66" s="43" t="s">
        <v>15</v>
      </c>
      <c r="C66" s="232">
        <v>19.7</v>
      </c>
      <c r="D66" s="213">
        <v>341.4</v>
      </c>
      <c r="E66" s="214">
        <f t="shared" si="4"/>
        <v>361.09999999999997</v>
      </c>
      <c r="F66" s="215">
        <f>'Heißwasser-u. Kältenetz'!I66</f>
        <v>1679.9</v>
      </c>
      <c r="G66" s="216">
        <f>'Heißwasser-u. Kältenetz'!J66</f>
        <v>363.65</v>
      </c>
      <c r="H66" s="217">
        <f>'Heißwasser-u. Kältenetz'!K66</f>
        <v>2043.5500000000002</v>
      </c>
      <c r="I66" s="215">
        <f>Warmwassernetze!AA66</f>
        <v>503.09999999999997</v>
      </c>
      <c r="J66" s="216">
        <f>Warmwassernetze!AB66</f>
        <v>535.25</v>
      </c>
      <c r="K66" s="233">
        <f>Warmwassernetze!AC66</f>
        <v>1038.3499999999999</v>
      </c>
      <c r="L66" s="92"/>
      <c r="M66" s="93"/>
      <c r="N66" s="82">
        <f t="shared" si="3"/>
        <v>0</v>
      </c>
      <c r="O66" s="220">
        <f t="shared" si="7"/>
        <v>2202.7000000000003</v>
      </c>
      <c r="P66" s="221">
        <f t="shared" si="7"/>
        <v>1240.3</v>
      </c>
      <c r="Q66" s="222">
        <f t="shared" si="6"/>
        <v>3443</v>
      </c>
    </row>
    <row r="67" spans="1:17" ht="14.1" customHeight="1" x14ac:dyDescent="0.2">
      <c r="A67" s="48">
        <v>1977</v>
      </c>
      <c r="B67" s="44" t="s">
        <v>12</v>
      </c>
      <c r="C67" s="223">
        <v>32977.879999999997</v>
      </c>
      <c r="D67" s="224">
        <v>12307.43</v>
      </c>
      <c r="E67" s="225">
        <f t="shared" si="4"/>
        <v>45285.31</v>
      </c>
      <c r="F67" s="226">
        <f>'Heißwasser-u. Kältenetz'!I67</f>
        <v>4044.6</v>
      </c>
      <c r="G67" s="227">
        <f>'Heißwasser-u. Kältenetz'!J67</f>
        <v>373.3</v>
      </c>
      <c r="H67" s="228">
        <f>'Heißwasser-u. Kältenetz'!K67</f>
        <v>4417.8999999999996</v>
      </c>
      <c r="I67" s="226">
        <f>Warmwassernetze!AA67</f>
        <v>20498.11</v>
      </c>
      <c r="J67" s="227">
        <f>Warmwassernetze!AB67</f>
        <v>7759.33</v>
      </c>
      <c r="K67" s="228">
        <f>Warmwassernetze!AC67</f>
        <v>28257.440000000002</v>
      </c>
      <c r="L67" s="95"/>
      <c r="M67" s="96"/>
      <c r="N67" s="90">
        <f t="shared" si="3"/>
        <v>0</v>
      </c>
      <c r="O67" s="229">
        <f t="shared" si="7"/>
        <v>57520.59</v>
      </c>
      <c r="P67" s="230">
        <f t="shared" si="7"/>
        <v>20440.059999999998</v>
      </c>
      <c r="Q67" s="231">
        <f t="shared" si="6"/>
        <v>77960.649999999994</v>
      </c>
    </row>
    <row r="68" spans="1:17" ht="14.1" customHeight="1" x14ac:dyDescent="0.2">
      <c r="A68" s="131"/>
      <c r="B68" s="43" t="s">
        <v>15</v>
      </c>
      <c r="C68" s="232">
        <v>152</v>
      </c>
      <c r="D68" s="213">
        <v>51.55</v>
      </c>
      <c r="E68" s="214">
        <f t="shared" si="4"/>
        <v>203.55</v>
      </c>
      <c r="F68" s="215">
        <f>'Heißwasser-u. Kältenetz'!I68</f>
        <v>0</v>
      </c>
      <c r="G68" s="216">
        <f>'Heißwasser-u. Kältenetz'!J68</f>
        <v>0</v>
      </c>
      <c r="H68" s="217">
        <f>'Heißwasser-u. Kältenetz'!K68</f>
        <v>0</v>
      </c>
      <c r="I68" s="215">
        <f>Warmwassernetze!AA68</f>
        <v>2013.72</v>
      </c>
      <c r="J68" s="216">
        <f>Warmwassernetze!AB68</f>
        <v>427.6</v>
      </c>
      <c r="K68" s="233">
        <f>Warmwassernetze!AC68</f>
        <v>2441.3200000000002</v>
      </c>
      <c r="L68" s="92"/>
      <c r="M68" s="93"/>
      <c r="N68" s="82">
        <f t="shared" si="3"/>
        <v>0</v>
      </c>
      <c r="O68" s="220">
        <f t="shared" si="7"/>
        <v>2165.7200000000003</v>
      </c>
      <c r="P68" s="221">
        <f t="shared" si="7"/>
        <v>479.15000000000003</v>
      </c>
      <c r="Q68" s="222">
        <f t="shared" si="6"/>
        <v>2644.8700000000003</v>
      </c>
    </row>
    <row r="69" spans="1:17" ht="14.1" customHeight="1" x14ac:dyDescent="0.2">
      <c r="A69" s="48">
        <v>1978</v>
      </c>
      <c r="B69" s="44" t="s">
        <v>12</v>
      </c>
      <c r="C69" s="223">
        <v>33129.879999999997</v>
      </c>
      <c r="D69" s="224">
        <v>12358.98</v>
      </c>
      <c r="E69" s="225">
        <f t="shared" si="4"/>
        <v>45488.86</v>
      </c>
      <c r="F69" s="226">
        <f>'Heißwasser-u. Kältenetz'!I69</f>
        <v>4044.6</v>
      </c>
      <c r="G69" s="227">
        <f>'Heißwasser-u. Kältenetz'!J69</f>
        <v>373.3</v>
      </c>
      <c r="H69" s="228">
        <f>'Heißwasser-u. Kältenetz'!K69</f>
        <v>4417.8999999999996</v>
      </c>
      <c r="I69" s="226">
        <f>Warmwassernetze!AA69</f>
        <v>22511.83</v>
      </c>
      <c r="J69" s="227">
        <f>Warmwassernetze!AB69</f>
        <v>8186.93</v>
      </c>
      <c r="K69" s="228">
        <f>Warmwassernetze!AC69</f>
        <v>30698.760000000002</v>
      </c>
      <c r="L69" s="95"/>
      <c r="M69" s="96"/>
      <c r="N69" s="90">
        <f t="shared" si="3"/>
        <v>0</v>
      </c>
      <c r="O69" s="229">
        <f t="shared" si="7"/>
        <v>59686.31</v>
      </c>
      <c r="P69" s="230">
        <f t="shared" si="7"/>
        <v>20919.21</v>
      </c>
      <c r="Q69" s="231">
        <f t="shared" si="6"/>
        <v>80605.51999999999</v>
      </c>
    </row>
    <row r="70" spans="1:17" ht="14.1" customHeight="1" x14ac:dyDescent="0.2">
      <c r="A70" s="131"/>
      <c r="B70" s="43" t="s">
        <v>15</v>
      </c>
      <c r="C70" s="232">
        <v>387.85</v>
      </c>
      <c r="D70" s="213">
        <v>76.05</v>
      </c>
      <c r="E70" s="214">
        <f t="shared" si="4"/>
        <v>463.90000000000003</v>
      </c>
      <c r="F70" s="215">
        <f>'Heißwasser-u. Kältenetz'!I70</f>
        <v>0</v>
      </c>
      <c r="G70" s="216">
        <f>'Heißwasser-u. Kältenetz'!J70</f>
        <v>0</v>
      </c>
      <c r="H70" s="217">
        <f>'Heißwasser-u. Kältenetz'!K70</f>
        <v>0</v>
      </c>
      <c r="I70" s="215">
        <f>Warmwassernetze!AA70</f>
        <v>1366.6</v>
      </c>
      <c r="J70" s="216">
        <f>Warmwassernetze!AB70</f>
        <v>248</v>
      </c>
      <c r="K70" s="233">
        <f>Warmwassernetze!AC70</f>
        <v>1614.6</v>
      </c>
      <c r="L70" s="92"/>
      <c r="M70" s="93"/>
      <c r="N70" s="82">
        <f t="shared" si="3"/>
        <v>0</v>
      </c>
      <c r="O70" s="220">
        <f t="shared" si="7"/>
        <v>1754.4499999999998</v>
      </c>
      <c r="P70" s="221">
        <f t="shared" si="7"/>
        <v>324.05</v>
      </c>
      <c r="Q70" s="222">
        <f t="shared" si="6"/>
        <v>2078.5</v>
      </c>
    </row>
    <row r="71" spans="1:17" ht="14.1" customHeight="1" x14ac:dyDescent="0.2">
      <c r="A71" s="48">
        <v>1979</v>
      </c>
      <c r="B71" s="44" t="s">
        <v>12</v>
      </c>
      <c r="C71" s="223">
        <v>33517.730000000003</v>
      </c>
      <c r="D71" s="224">
        <v>12435.03</v>
      </c>
      <c r="E71" s="225">
        <f t="shared" si="4"/>
        <v>45952.76</v>
      </c>
      <c r="F71" s="226">
        <f>'Heißwasser-u. Kältenetz'!I71</f>
        <v>4044.6</v>
      </c>
      <c r="G71" s="227">
        <f>'Heißwasser-u. Kältenetz'!J71</f>
        <v>373.3</v>
      </c>
      <c r="H71" s="228">
        <f>'Heißwasser-u. Kältenetz'!K71</f>
        <v>4417.8999999999996</v>
      </c>
      <c r="I71" s="226">
        <f>Warmwassernetze!AA71</f>
        <v>23878.43</v>
      </c>
      <c r="J71" s="227">
        <f>Warmwassernetze!AB71</f>
        <v>8434.93</v>
      </c>
      <c r="K71" s="228">
        <f>Warmwassernetze!AC71</f>
        <v>32313.360000000001</v>
      </c>
      <c r="L71" s="95"/>
      <c r="M71" s="96"/>
      <c r="N71" s="90">
        <f t="shared" si="3"/>
        <v>0</v>
      </c>
      <c r="O71" s="229">
        <f t="shared" si="7"/>
        <v>61440.76</v>
      </c>
      <c r="P71" s="230">
        <f t="shared" si="7"/>
        <v>21243.260000000002</v>
      </c>
      <c r="Q71" s="231">
        <f t="shared" si="6"/>
        <v>82684.02</v>
      </c>
    </row>
    <row r="72" spans="1:17" ht="14.1" customHeight="1" x14ac:dyDescent="0.2">
      <c r="A72" s="131"/>
      <c r="B72" s="43" t="s">
        <v>15</v>
      </c>
      <c r="C72" s="232">
        <v>456.4</v>
      </c>
      <c r="D72" s="213">
        <v>228.8</v>
      </c>
      <c r="E72" s="214">
        <f t="shared" si="4"/>
        <v>685.2</v>
      </c>
      <c r="F72" s="215">
        <f>'Heißwasser-u. Kältenetz'!I72</f>
        <v>227.35</v>
      </c>
      <c r="G72" s="216">
        <f>'Heißwasser-u. Kältenetz'!J72</f>
        <v>0</v>
      </c>
      <c r="H72" s="217">
        <f>'Heißwasser-u. Kältenetz'!K72</f>
        <v>227.35</v>
      </c>
      <c r="I72" s="215">
        <f>Warmwassernetze!AA72</f>
        <v>2585.1</v>
      </c>
      <c r="J72" s="216">
        <f>Warmwassernetze!AB72</f>
        <v>687.45</v>
      </c>
      <c r="K72" s="233">
        <f>Warmwassernetze!AC72</f>
        <v>3272.55</v>
      </c>
      <c r="L72" s="92"/>
      <c r="M72" s="93"/>
      <c r="N72" s="82">
        <f t="shared" si="3"/>
        <v>0</v>
      </c>
      <c r="O72" s="220">
        <f t="shared" si="7"/>
        <v>3268.85</v>
      </c>
      <c r="P72" s="221">
        <f t="shared" si="7"/>
        <v>916.25</v>
      </c>
      <c r="Q72" s="222">
        <f t="shared" si="6"/>
        <v>4185.1000000000004</v>
      </c>
    </row>
    <row r="73" spans="1:17" ht="14.1" customHeight="1" x14ac:dyDescent="0.2">
      <c r="A73" s="48">
        <v>1980</v>
      </c>
      <c r="B73" s="44" t="s">
        <v>12</v>
      </c>
      <c r="C73" s="223">
        <v>33974.129999999997</v>
      </c>
      <c r="D73" s="224">
        <v>12663.83</v>
      </c>
      <c r="E73" s="225">
        <f t="shared" si="4"/>
        <v>46637.96</v>
      </c>
      <c r="F73" s="226">
        <f>'Heißwasser-u. Kältenetz'!I73</f>
        <v>4271.95</v>
      </c>
      <c r="G73" s="227">
        <f>'Heißwasser-u. Kältenetz'!J73</f>
        <v>373.3</v>
      </c>
      <c r="H73" s="228">
        <f>'Heißwasser-u. Kältenetz'!K73</f>
        <v>4645.25</v>
      </c>
      <c r="I73" s="226">
        <f>Warmwassernetze!AA73</f>
        <v>26463.53</v>
      </c>
      <c r="J73" s="227">
        <f>Warmwassernetze!AB73</f>
        <v>9122.380000000001</v>
      </c>
      <c r="K73" s="228">
        <f>Warmwassernetze!AC73</f>
        <v>35585.910000000003</v>
      </c>
      <c r="L73" s="95"/>
      <c r="M73" s="96"/>
      <c r="N73" s="90">
        <f t="shared" si="3"/>
        <v>0</v>
      </c>
      <c r="O73" s="229">
        <f t="shared" si="7"/>
        <v>64709.609999999993</v>
      </c>
      <c r="P73" s="230">
        <f t="shared" si="7"/>
        <v>22159.510000000002</v>
      </c>
      <c r="Q73" s="231">
        <f t="shared" si="6"/>
        <v>86869.119999999995</v>
      </c>
    </row>
    <row r="74" spans="1:17" ht="14.1" customHeight="1" x14ac:dyDescent="0.2">
      <c r="A74" s="131"/>
      <c r="B74" s="43" t="s">
        <v>15</v>
      </c>
      <c r="C74" s="232">
        <v>377.75</v>
      </c>
      <c r="D74" s="213">
        <v>562.54999999999995</v>
      </c>
      <c r="E74" s="214">
        <f t="shared" si="4"/>
        <v>940.3</v>
      </c>
      <c r="F74" s="215">
        <f>'Heißwasser-u. Kältenetz'!I74</f>
        <v>0</v>
      </c>
      <c r="G74" s="216">
        <f>'Heißwasser-u. Kältenetz'!J74</f>
        <v>24.55</v>
      </c>
      <c r="H74" s="217">
        <f>'Heißwasser-u. Kältenetz'!K74</f>
        <v>24.55</v>
      </c>
      <c r="I74" s="215">
        <f>Warmwassernetze!AA74</f>
        <v>420</v>
      </c>
      <c r="J74" s="216">
        <f>Warmwassernetze!AB74</f>
        <v>807.44999999999993</v>
      </c>
      <c r="K74" s="233">
        <f>Warmwassernetze!AC74</f>
        <v>1227.4499999999998</v>
      </c>
      <c r="L74" s="92"/>
      <c r="M74" s="93"/>
      <c r="N74" s="82">
        <f t="shared" si="3"/>
        <v>0</v>
      </c>
      <c r="O74" s="220">
        <f t="shared" si="7"/>
        <v>797.75</v>
      </c>
      <c r="P74" s="221">
        <f t="shared" si="7"/>
        <v>1394.5499999999997</v>
      </c>
      <c r="Q74" s="222">
        <f t="shared" si="6"/>
        <v>2192.2999999999997</v>
      </c>
    </row>
    <row r="75" spans="1:17" ht="14.1" customHeight="1" x14ac:dyDescent="0.2">
      <c r="A75" s="48">
        <v>1981</v>
      </c>
      <c r="B75" s="44" t="s">
        <v>12</v>
      </c>
      <c r="C75" s="223">
        <v>34351.879999999997</v>
      </c>
      <c r="D75" s="224">
        <v>13226.38</v>
      </c>
      <c r="E75" s="225">
        <f t="shared" si="4"/>
        <v>47578.259999999995</v>
      </c>
      <c r="F75" s="226">
        <f>'Heißwasser-u. Kältenetz'!I75</f>
        <v>4271.95</v>
      </c>
      <c r="G75" s="227">
        <f>'Heißwasser-u. Kältenetz'!J75</f>
        <v>397.85</v>
      </c>
      <c r="H75" s="228">
        <f>'Heißwasser-u. Kältenetz'!K75</f>
        <v>4669.8</v>
      </c>
      <c r="I75" s="226">
        <f>Warmwassernetze!AA75</f>
        <v>26883.53</v>
      </c>
      <c r="J75" s="227">
        <f>Warmwassernetze!AB75</f>
        <v>9930.43</v>
      </c>
      <c r="K75" s="228">
        <f>Warmwassernetze!AC75</f>
        <v>36813.96</v>
      </c>
      <c r="L75" s="95"/>
      <c r="M75" s="96"/>
      <c r="N75" s="90">
        <f t="shared" si="3"/>
        <v>0</v>
      </c>
      <c r="O75" s="229">
        <f t="shared" si="7"/>
        <v>65507.359999999993</v>
      </c>
      <c r="P75" s="230">
        <f t="shared" si="7"/>
        <v>23554.66</v>
      </c>
      <c r="Q75" s="231">
        <f t="shared" si="6"/>
        <v>89062.01999999999</v>
      </c>
    </row>
    <row r="76" spans="1:17" ht="14.1" customHeight="1" x14ac:dyDescent="0.2">
      <c r="A76" s="131"/>
      <c r="B76" s="43" t="s">
        <v>15</v>
      </c>
      <c r="C76" s="232">
        <v>345.2</v>
      </c>
      <c r="D76" s="213">
        <v>389.75</v>
      </c>
      <c r="E76" s="214">
        <f t="shared" si="4"/>
        <v>734.95</v>
      </c>
      <c r="F76" s="215">
        <f>'Heißwasser-u. Kältenetz'!I76</f>
        <v>0</v>
      </c>
      <c r="G76" s="216">
        <f>'Heißwasser-u. Kältenetz'!J76</f>
        <v>0</v>
      </c>
      <c r="H76" s="217">
        <f>'Heißwasser-u. Kältenetz'!K76</f>
        <v>0</v>
      </c>
      <c r="I76" s="215">
        <f>Warmwassernetze!AA76</f>
        <v>983.8</v>
      </c>
      <c r="J76" s="216">
        <f>Warmwassernetze!AB76</f>
        <v>465.34999999999997</v>
      </c>
      <c r="K76" s="233">
        <f>Warmwassernetze!AC76</f>
        <v>1449.1499999999999</v>
      </c>
      <c r="L76" s="92"/>
      <c r="M76" s="93"/>
      <c r="N76" s="82">
        <f t="shared" si="3"/>
        <v>0</v>
      </c>
      <c r="O76" s="220">
        <f t="shared" si="7"/>
        <v>1329</v>
      </c>
      <c r="P76" s="221">
        <f t="shared" si="7"/>
        <v>855.09999999999991</v>
      </c>
      <c r="Q76" s="222">
        <f t="shared" si="6"/>
        <v>2184.1</v>
      </c>
    </row>
    <row r="77" spans="1:17" ht="14.1" customHeight="1" x14ac:dyDescent="0.2">
      <c r="A77" s="48">
        <v>1982</v>
      </c>
      <c r="B77" s="44" t="s">
        <v>12</v>
      </c>
      <c r="C77" s="223">
        <v>34697.08</v>
      </c>
      <c r="D77" s="224">
        <v>13616.13</v>
      </c>
      <c r="E77" s="225">
        <f t="shared" si="4"/>
        <v>48313.21</v>
      </c>
      <c r="F77" s="226">
        <f>'Heißwasser-u. Kältenetz'!I77</f>
        <v>4271.95</v>
      </c>
      <c r="G77" s="227">
        <f>'Heißwasser-u. Kältenetz'!J77</f>
        <v>397.85</v>
      </c>
      <c r="H77" s="228">
        <f>'Heißwasser-u. Kältenetz'!K77</f>
        <v>4669.8</v>
      </c>
      <c r="I77" s="226">
        <f>Warmwassernetze!AA77</f>
        <v>27867.33</v>
      </c>
      <c r="J77" s="227">
        <f>Warmwassernetze!AB77</f>
        <v>10395.779999999999</v>
      </c>
      <c r="K77" s="228">
        <f>Warmwassernetze!AC77</f>
        <v>38263.11</v>
      </c>
      <c r="L77" s="95"/>
      <c r="M77" s="96"/>
      <c r="N77" s="90">
        <f t="shared" si="3"/>
        <v>0</v>
      </c>
      <c r="O77" s="229">
        <f t="shared" si="7"/>
        <v>66836.36</v>
      </c>
      <c r="P77" s="230">
        <f t="shared" si="7"/>
        <v>24409.759999999998</v>
      </c>
      <c r="Q77" s="231">
        <f t="shared" si="6"/>
        <v>91246.12</v>
      </c>
    </row>
    <row r="78" spans="1:17" ht="14.1" customHeight="1" x14ac:dyDescent="0.2">
      <c r="A78" s="131"/>
      <c r="B78" s="43" t="s">
        <v>15</v>
      </c>
      <c r="C78" s="232">
        <v>618.1</v>
      </c>
      <c r="D78" s="213">
        <v>238.65</v>
      </c>
      <c r="E78" s="214">
        <f t="shared" si="4"/>
        <v>856.75</v>
      </c>
      <c r="F78" s="215">
        <f>'Heißwasser-u. Kältenetz'!I78</f>
        <v>713.05</v>
      </c>
      <c r="G78" s="216">
        <f>'Heißwasser-u. Kältenetz'!J78</f>
        <v>129.15</v>
      </c>
      <c r="H78" s="217">
        <f>'Heißwasser-u. Kältenetz'!K78</f>
        <v>842.19999999999993</v>
      </c>
      <c r="I78" s="215">
        <f>Warmwassernetze!AA78</f>
        <v>273.2</v>
      </c>
      <c r="J78" s="216">
        <f>Warmwassernetze!AB78</f>
        <v>359.09999999999997</v>
      </c>
      <c r="K78" s="233">
        <f>Warmwassernetze!AC78</f>
        <v>632.29999999999995</v>
      </c>
      <c r="L78" s="92"/>
      <c r="M78" s="93"/>
      <c r="N78" s="82">
        <f t="shared" si="3"/>
        <v>0</v>
      </c>
      <c r="O78" s="220">
        <f t="shared" si="7"/>
        <v>1604.3500000000001</v>
      </c>
      <c r="P78" s="221">
        <f t="shared" si="7"/>
        <v>726.9</v>
      </c>
      <c r="Q78" s="222">
        <f t="shared" si="6"/>
        <v>2331.25</v>
      </c>
    </row>
    <row r="79" spans="1:17" ht="14.1" customHeight="1" x14ac:dyDescent="0.2">
      <c r="A79" s="48">
        <v>1983</v>
      </c>
      <c r="B79" s="44" t="s">
        <v>12</v>
      </c>
      <c r="C79" s="223">
        <v>35315.18</v>
      </c>
      <c r="D79" s="224">
        <v>13854.78</v>
      </c>
      <c r="E79" s="225">
        <f t="shared" si="4"/>
        <v>49169.96</v>
      </c>
      <c r="F79" s="226">
        <f>'Heißwasser-u. Kältenetz'!I79</f>
        <v>4985</v>
      </c>
      <c r="G79" s="227">
        <f>'Heißwasser-u. Kältenetz'!J79</f>
        <v>527</v>
      </c>
      <c r="H79" s="228">
        <f>'Heißwasser-u. Kältenetz'!K79</f>
        <v>5512</v>
      </c>
      <c r="I79" s="226">
        <f>Warmwassernetze!AA79</f>
        <v>28140.53</v>
      </c>
      <c r="J79" s="227">
        <f>Warmwassernetze!AB79</f>
        <v>10754.880000000001</v>
      </c>
      <c r="K79" s="228">
        <f>Warmwassernetze!AC79</f>
        <v>38895.410000000003</v>
      </c>
      <c r="L79" s="95"/>
      <c r="M79" s="96"/>
      <c r="N79" s="90">
        <f t="shared" si="3"/>
        <v>0</v>
      </c>
      <c r="O79" s="229">
        <f t="shared" si="7"/>
        <v>68440.709999999992</v>
      </c>
      <c r="P79" s="230">
        <f t="shared" si="7"/>
        <v>25136.660000000003</v>
      </c>
      <c r="Q79" s="231">
        <f t="shared" si="6"/>
        <v>93577.37</v>
      </c>
    </row>
    <row r="80" spans="1:17" ht="14.1" customHeight="1" x14ac:dyDescent="0.2">
      <c r="A80" s="131"/>
      <c r="B80" s="43" t="s">
        <v>15</v>
      </c>
      <c r="C80" s="232">
        <v>573.70000000000005</v>
      </c>
      <c r="D80" s="213">
        <v>235.8</v>
      </c>
      <c r="E80" s="214">
        <f t="shared" si="4"/>
        <v>809.5</v>
      </c>
      <c r="F80" s="215">
        <f>'Heißwasser-u. Kältenetz'!I80</f>
        <v>0</v>
      </c>
      <c r="G80" s="216">
        <f>'Heißwasser-u. Kältenetz'!J80</f>
        <v>54.65</v>
      </c>
      <c r="H80" s="217">
        <f>'Heißwasser-u. Kältenetz'!K80</f>
        <v>54.65</v>
      </c>
      <c r="I80" s="215">
        <f>Warmwassernetze!AA80</f>
        <v>46.550000000000004</v>
      </c>
      <c r="J80" s="216">
        <f>Warmwassernetze!AB80</f>
        <v>178.75</v>
      </c>
      <c r="K80" s="233">
        <f>Warmwassernetze!AC80</f>
        <v>225.3</v>
      </c>
      <c r="L80" s="92"/>
      <c r="M80" s="93"/>
      <c r="N80" s="82">
        <f t="shared" ref="N80:N115" si="8">SUM(L80:M80)</f>
        <v>0</v>
      </c>
      <c r="O80" s="220">
        <f t="shared" si="7"/>
        <v>620.25</v>
      </c>
      <c r="P80" s="221">
        <f t="shared" si="7"/>
        <v>469.2</v>
      </c>
      <c r="Q80" s="222">
        <f t="shared" si="6"/>
        <v>1089.45</v>
      </c>
    </row>
    <row r="81" spans="1:27" ht="14.1" customHeight="1" x14ac:dyDescent="0.2">
      <c r="A81" s="48">
        <v>1984</v>
      </c>
      <c r="B81" s="44" t="s">
        <v>12</v>
      </c>
      <c r="C81" s="223">
        <v>35888.879999999997</v>
      </c>
      <c r="D81" s="224">
        <v>14090.58</v>
      </c>
      <c r="E81" s="225">
        <f t="shared" si="4"/>
        <v>49979.46</v>
      </c>
      <c r="F81" s="226">
        <f>'Heißwasser-u. Kältenetz'!I81</f>
        <v>4985</v>
      </c>
      <c r="G81" s="227">
        <f>'Heißwasser-u. Kältenetz'!J81</f>
        <v>581.65</v>
      </c>
      <c r="H81" s="228">
        <f>'Heißwasser-u. Kältenetz'!K81</f>
        <v>5566.65</v>
      </c>
      <c r="I81" s="226">
        <f>Warmwassernetze!AA81</f>
        <v>28187.08</v>
      </c>
      <c r="J81" s="227">
        <f>Warmwassernetze!AB81</f>
        <v>10933.63</v>
      </c>
      <c r="K81" s="228">
        <f>Warmwassernetze!AC81</f>
        <v>39120.71</v>
      </c>
      <c r="L81" s="101"/>
      <c r="M81" s="102"/>
      <c r="N81" s="90">
        <f t="shared" si="8"/>
        <v>0</v>
      </c>
      <c r="O81" s="229">
        <f t="shared" si="7"/>
        <v>69060.959999999992</v>
      </c>
      <c r="P81" s="230">
        <f t="shared" si="7"/>
        <v>25605.86</v>
      </c>
      <c r="Q81" s="231">
        <f t="shared" si="6"/>
        <v>94666.819999999992</v>
      </c>
    </row>
    <row r="82" spans="1:27" ht="14.1" customHeight="1" x14ac:dyDescent="0.2">
      <c r="A82" s="131"/>
      <c r="B82" s="43" t="s">
        <v>15</v>
      </c>
      <c r="C82" s="232">
        <v>643.54999999999995</v>
      </c>
      <c r="D82" s="213">
        <v>259.45</v>
      </c>
      <c r="E82" s="214">
        <f t="shared" si="4"/>
        <v>903</v>
      </c>
      <c r="F82" s="215">
        <f>'Heißwasser-u. Kältenetz'!I82</f>
        <v>15.2</v>
      </c>
      <c r="G82" s="216">
        <f>'Heißwasser-u. Kältenetz'!J82</f>
        <v>62.8</v>
      </c>
      <c r="H82" s="217">
        <f>'Heißwasser-u. Kältenetz'!K82</f>
        <v>78</v>
      </c>
      <c r="I82" s="215">
        <f>Warmwassernetze!AA82</f>
        <v>247.95</v>
      </c>
      <c r="J82" s="216">
        <f>Warmwassernetze!AB82</f>
        <v>34.800000000000004</v>
      </c>
      <c r="K82" s="233">
        <f>Warmwassernetze!AC82</f>
        <v>282.75</v>
      </c>
      <c r="L82" s="92"/>
      <c r="M82" s="93"/>
      <c r="N82" s="82">
        <f t="shared" si="8"/>
        <v>0</v>
      </c>
      <c r="O82" s="220">
        <f t="shared" si="7"/>
        <v>906.7</v>
      </c>
      <c r="P82" s="221">
        <f t="shared" si="7"/>
        <v>357.05</v>
      </c>
      <c r="Q82" s="222">
        <f t="shared" si="6"/>
        <v>1263.75</v>
      </c>
    </row>
    <row r="83" spans="1:27" ht="14.1" customHeight="1" x14ac:dyDescent="0.2">
      <c r="A83" s="48">
        <v>1985</v>
      </c>
      <c r="B83" s="44" t="s">
        <v>12</v>
      </c>
      <c r="C83" s="223">
        <v>36532.43</v>
      </c>
      <c r="D83" s="224">
        <v>14350.03</v>
      </c>
      <c r="E83" s="225">
        <f t="shared" si="4"/>
        <v>50882.46</v>
      </c>
      <c r="F83" s="226">
        <f>'Heißwasser-u. Kältenetz'!I83</f>
        <v>5000.2</v>
      </c>
      <c r="G83" s="227">
        <f>'Heißwasser-u. Kältenetz'!J83</f>
        <v>644.45000000000005</v>
      </c>
      <c r="H83" s="228">
        <f>'Heißwasser-u. Kältenetz'!K83</f>
        <v>5644.65</v>
      </c>
      <c r="I83" s="226">
        <f>Warmwassernetze!AA83</f>
        <v>28435.03</v>
      </c>
      <c r="J83" s="227">
        <f>Warmwassernetze!AB83</f>
        <v>10968.43</v>
      </c>
      <c r="K83" s="228">
        <f>Warmwassernetze!AC83</f>
        <v>39403.46</v>
      </c>
      <c r="L83" s="95"/>
      <c r="M83" s="96"/>
      <c r="N83" s="90">
        <f t="shared" si="8"/>
        <v>0</v>
      </c>
      <c r="O83" s="229">
        <f t="shared" si="7"/>
        <v>69967.66</v>
      </c>
      <c r="P83" s="230">
        <f t="shared" si="7"/>
        <v>25962.910000000003</v>
      </c>
      <c r="Q83" s="231">
        <f t="shared" si="6"/>
        <v>95930.57</v>
      </c>
    </row>
    <row r="84" spans="1:27" ht="14.1" customHeight="1" x14ac:dyDescent="0.2">
      <c r="A84" s="131"/>
      <c r="B84" s="43" t="s">
        <v>15</v>
      </c>
      <c r="C84" s="232">
        <v>-170.2</v>
      </c>
      <c r="D84" s="213">
        <v>260.55</v>
      </c>
      <c r="E84" s="214">
        <f t="shared" si="4"/>
        <v>90.350000000000023</v>
      </c>
      <c r="F84" s="215">
        <f>'Heißwasser-u. Kältenetz'!I84</f>
        <v>0</v>
      </c>
      <c r="G84" s="216">
        <f>'Heißwasser-u. Kältenetz'!J84</f>
        <v>12.7</v>
      </c>
      <c r="H84" s="217">
        <f>'Heißwasser-u. Kältenetz'!K84</f>
        <v>12.7</v>
      </c>
      <c r="I84" s="215">
        <f>Warmwassernetze!AA84</f>
        <v>524.9</v>
      </c>
      <c r="J84" s="216">
        <f>Warmwassernetze!AB84</f>
        <v>63.95</v>
      </c>
      <c r="K84" s="233">
        <f>Warmwassernetze!AC84</f>
        <v>588.85</v>
      </c>
      <c r="L84" s="92"/>
      <c r="M84" s="93"/>
      <c r="N84" s="82">
        <f t="shared" si="8"/>
        <v>0</v>
      </c>
      <c r="O84" s="220">
        <f t="shared" si="7"/>
        <v>354.7</v>
      </c>
      <c r="P84" s="221">
        <f t="shared" si="7"/>
        <v>337.2</v>
      </c>
      <c r="Q84" s="222">
        <f t="shared" si="6"/>
        <v>691.9</v>
      </c>
    </row>
    <row r="85" spans="1:27" ht="14.1" customHeight="1" x14ac:dyDescent="0.2">
      <c r="A85" s="48">
        <v>1986</v>
      </c>
      <c r="B85" s="44" t="s">
        <v>12</v>
      </c>
      <c r="C85" s="223">
        <v>36362.230000000003</v>
      </c>
      <c r="D85" s="224">
        <v>14610.58</v>
      </c>
      <c r="E85" s="225">
        <f t="shared" si="4"/>
        <v>50972.810000000005</v>
      </c>
      <c r="F85" s="226">
        <f>'Heißwasser-u. Kältenetz'!I85</f>
        <v>5000.2</v>
      </c>
      <c r="G85" s="227">
        <f>'Heißwasser-u. Kältenetz'!J85</f>
        <v>657.15</v>
      </c>
      <c r="H85" s="228">
        <f>'Heißwasser-u. Kältenetz'!K85</f>
        <v>5657.3499999999995</v>
      </c>
      <c r="I85" s="226">
        <f>Warmwassernetze!AA85</f>
        <v>28959.93</v>
      </c>
      <c r="J85" s="227">
        <f>Warmwassernetze!AB85</f>
        <v>11032.380000000001</v>
      </c>
      <c r="K85" s="228">
        <f>Warmwassernetze!AC85</f>
        <v>39992.31</v>
      </c>
      <c r="L85" s="95"/>
      <c r="M85" s="96"/>
      <c r="N85" s="90">
        <f t="shared" si="8"/>
        <v>0</v>
      </c>
      <c r="O85" s="234">
        <f t="shared" si="7"/>
        <v>70322.36</v>
      </c>
      <c r="P85" s="235">
        <f t="shared" si="7"/>
        <v>26300.11</v>
      </c>
      <c r="Q85" s="231">
        <f t="shared" si="6"/>
        <v>96622.47</v>
      </c>
    </row>
    <row r="86" spans="1:27" ht="14.1" customHeight="1" x14ac:dyDescent="0.2">
      <c r="A86" s="131"/>
      <c r="B86" s="43" t="s">
        <v>15</v>
      </c>
      <c r="C86" s="232">
        <v>386.9</v>
      </c>
      <c r="D86" s="213">
        <v>69.7</v>
      </c>
      <c r="E86" s="214">
        <f t="shared" ref="E86:E108" si="9">SUM(C86:D86)</f>
        <v>456.59999999999997</v>
      </c>
      <c r="F86" s="215">
        <f>'Heißwasser-u. Kältenetz'!I86</f>
        <v>164.95</v>
      </c>
      <c r="G86" s="216">
        <f>'Heißwasser-u. Kältenetz'!J86</f>
        <v>126.15</v>
      </c>
      <c r="H86" s="217">
        <f>'Heißwasser-u. Kältenetz'!K86</f>
        <v>291.10000000000002</v>
      </c>
      <c r="I86" s="215">
        <f>Warmwassernetze!AA86</f>
        <v>789.90000000000009</v>
      </c>
      <c r="J86" s="216">
        <f>Warmwassernetze!AB86</f>
        <v>335.40000000000003</v>
      </c>
      <c r="K86" s="233">
        <f>Warmwassernetze!AC86</f>
        <v>1125.3000000000002</v>
      </c>
      <c r="L86" s="92"/>
      <c r="M86" s="93"/>
      <c r="N86" s="82">
        <f t="shared" si="8"/>
        <v>0</v>
      </c>
      <c r="O86" s="220">
        <f t="shared" ref="O86:P105" si="10">SUM(C86,F86,I86)</f>
        <v>1341.75</v>
      </c>
      <c r="P86" s="221">
        <f t="shared" si="10"/>
        <v>531.25</v>
      </c>
      <c r="Q86" s="222">
        <f t="shared" ref="Q86:Q118" si="11">SUM(O86:P86)</f>
        <v>1873</v>
      </c>
      <c r="X86" s="347" t="s">
        <v>86</v>
      </c>
      <c r="Y86" s="347"/>
      <c r="Z86" s="347"/>
      <c r="AA86" s="347"/>
    </row>
    <row r="87" spans="1:27" ht="14.1" customHeight="1" x14ac:dyDescent="0.2">
      <c r="A87" s="48">
        <v>1987</v>
      </c>
      <c r="B87" s="44" t="s">
        <v>12</v>
      </c>
      <c r="C87" s="223">
        <v>36749.129999999997</v>
      </c>
      <c r="D87" s="224">
        <v>14680.28</v>
      </c>
      <c r="E87" s="225">
        <f t="shared" si="9"/>
        <v>51429.409999999996</v>
      </c>
      <c r="F87" s="226">
        <f>'Heißwasser-u. Kältenetz'!I87</f>
        <v>5165.1499999999996</v>
      </c>
      <c r="G87" s="227">
        <f>'Heißwasser-u. Kältenetz'!J87</f>
        <v>783.3</v>
      </c>
      <c r="H87" s="228">
        <f>'Heißwasser-u. Kältenetz'!K87</f>
        <v>5948.45</v>
      </c>
      <c r="I87" s="226">
        <f>Warmwassernetze!AA87</f>
        <v>29749.83</v>
      </c>
      <c r="J87" s="227">
        <f>Warmwassernetze!AB87</f>
        <v>11367.78</v>
      </c>
      <c r="K87" s="228">
        <f>Warmwassernetze!AC87</f>
        <v>41117.61</v>
      </c>
      <c r="L87" s="95"/>
      <c r="M87" s="96"/>
      <c r="N87" s="90">
        <f t="shared" si="8"/>
        <v>0</v>
      </c>
      <c r="O87" s="229">
        <f t="shared" si="10"/>
        <v>71664.11</v>
      </c>
      <c r="P87" s="230">
        <f t="shared" si="10"/>
        <v>26831.360000000001</v>
      </c>
      <c r="Q87" s="231">
        <f t="shared" si="11"/>
        <v>98495.47</v>
      </c>
      <c r="X87" s="347"/>
      <c r="Y87" s="347"/>
      <c r="Z87" s="347"/>
      <c r="AA87" s="347"/>
    </row>
    <row r="88" spans="1:27" ht="14.1" customHeight="1" x14ac:dyDescent="0.2">
      <c r="A88" s="131"/>
      <c r="B88" s="43" t="s">
        <v>15</v>
      </c>
      <c r="C88" s="232">
        <v>128.25</v>
      </c>
      <c r="D88" s="213">
        <v>148.69999999999999</v>
      </c>
      <c r="E88" s="214">
        <f t="shared" si="9"/>
        <v>276.95</v>
      </c>
      <c r="F88" s="215">
        <f>'Heißwasser-u. Kältenetz'!I88</f>
        <v>0</v>
      </c>
      <c r="G88" s="216">
        <f>'Heißwasser-u. Kältenetz'!J88</f>
        <v>8.35</v>
      </c>
      <c r="H88" s="217">
        <f>'Heißwasser-u. Kältenetz'!K88</f>
        <v>8.35</v>
      </c>
      <c r="I88" s="215">
        <f>Warmwassernetze!AA88</f>
        <v>26.199999999999989</v>
      </c>
      <c r="J88" s="216">
        <f>Warmwassernetze!AB88</f>
        <v>66.8</v>
      </c>
      <c r="K88" s="233">
        <f>Warmwassernetze!AC88</f>
        <v>92.999999999999986</v>
      </c>
      <c r="L88" s="92"/>
      <c r="M88" s="93"/>
      <c r="N88" s="82">
        <f t="shared" si="8"/>
        <v>0</v>
      </c>
      <c r="O88" s="220">
        <f t="shared" si="10"/>
        <v>154.44999999999999</v>
      </c>
      <c r="P88" s="221">
        <f t="shared" si="10"/>
        <v>223.84999999999997</v>
      </c>
      <c r="Q88" s="222">
        <f t="shared" si="11"/>
        <v>378.29999999999995</v>
      </c>
      <c r="X88" s="347"/>
      <c r="Y88" s="347"/>
      <c r="Z88" s="347"/>
      <c r="AA88" s="347"/>
    </row>
    <row r="89" spans="1:27" ht="14.1" customHeight="1" x14ac:dyDescent="0.2">
      <c r="A89" s="48">
        <v>1988</v>
      </c>
      <c r="B89" s="44" t="s">
        <v>12</v>
      </c>
      <c r="C89" s="223">
        <v>36877.379999999997</v>
      </c>
      <c r="D89" s="224">
        <v>14828.98</v>
      </c>
      <c r="E89" s="225">
        <f t="shared" si="9"/>
        <v>51706.36</v>
      </c>
      <c r="F89" s="226">
        <f>'Heißwasser-u. Kältenetz'!I89</f>
        <v>5165.1499999999996</v>
      </c>
      <c r="G89" s="227">
        <f>'Heißwasser-u. Kältenetz'!J89</f>
        <v>791.65</v>
      </c>
      <c r="H89" s="228">
        <f>'Heißwasser-u. Kältenetz'!K89</f>
        <v>5956.7999999999993</v>
      </c>
      <c r="I89" s="226">
        <f>Warmwassernetze!AA89</f>
        <v>29776.03</v>
      </c>
      <c r="J89" s="227">
        <f>Warmwassernetze!AB89</f>
        <v>11434.58</v>
      </c>
      <c r="K89" s="228">
        <f>Warmwassernetze!AC89</f>
        <v>41210.61</v>
      </c>
      <c r="L89" s="95"/>
      <c r="M89" s="96"/>
      <c r="N89" s="90">
        <f t="shared" si="8"/>
        <v>0</v>
      </c>
      <c r="O89" s="229">
        <f t="shared" si="10"/>
        <v>71818.559999999998</v>
      </c>
      <c r="P89" s="230">
        <f t="shared" si="10"/>
        <v>27055.21</v>
      </c>
      <c r="Q89" s="231">
        <f t="shared" si="11"/>
        <v>98873.76999999999</v>
      </c>
      <c r="T89" s="341" t="s">
        <v>15</v>
      </c>
      <c r="U89" s="341" t="s">
        <v>17</v>
      </c>
      <c r="V89" s="341" t="s">
        <v>84</v>
      </c>
      <c r="X89" s="347" t="s">
        <v>8</v>
      </c>
      <c r="Y89" s="348" t="s">
        <v>15</v>
      </c>
      <c r="Z89" s="348" t="s">
        <v>17</v>
      </c>
      <c r="AA89" s="348" t="s">
        <v>84</v>
      </c>
    </row>
    <row r="90" spans="1:27" ht="14.1" customHeight="1" x14ac:dyDescent="0.2">
      <c r="A90" s="131"/>
      <c r="B90" s="43" t="s">
        <v>15</v>
      </c>
      <c r="C90" s="232">
        <v>264.14999999999998</v>
      </c>
      <c r="D90" s="213">
        <v>306.8</v>
      </c>
      <c r="E90" s="214">
        <f t="shared" si="9"/>
        <v>570.95000000000005</v>
      </c>
      <c r="F90" s="215">
        <f>'Heißwasser-u. Kältenetz'!I90</f>
        <v>0</v>
      </c>
      <c r="G90" s="216">
        <f>'Heißwasser-u. Kältenetz'!J90</f>
        <v>0</v>
      </c>
      <c r="H90" s="217">
        <f>'Heißwasser-u. Kältenetz'!K90</f>
        <v>0</v>
      </c>
      <c r="I90" s="215">
        <f>Warmwassernetze!AA90</f>
        <v>89</v>
      </c>
      <c r="J90" s="216">
        <f>Warmwassernetze!AB90</f>
        <v>51.85</v>
      </c>
      <c r="K90" s="233">
        <f>Warmwassernetze!AC90</f>
        <v>140.85</v>
      </c>
      <c r="L90" s="92"/>
      <c r="M90" s="93"/>
      <c r="N90" s="82">
        <f t="shared" si="8"/>
        <v>0</v>
      </c>
      <c r="O90" s="220">
        <f t="shared" si="10"/>
        <v>353.15</v>
      </c>
      <c r="P90" s="221">
        <f t="shared" si="10"/>
        <v>358.65000000000003</v>
      </c>
      <c r="Q90" s="222">
        <f t="shared" si="11"/>
        <v>711.8</v>
      </c>
      <c r="X90" s="347"/>
      <c r="Y90" s="347"/>
      <c r="Z90" s="347"/>
      <c r="AA90" s="347"/>
    </row>
    <row r="91" spans="1:27" ht="14.1" customHeight="1" x14ac:dyDescent="0.2">
      <c r="A91" s="48">
        <v>1989</v>
      </c>
      <c r="B91" s="44" t="s">
        <v>12</v>
      </c>
      <c r="C91" s="223">
        <v>37141.53</v>
      </c>
      <c r="D91" s="224">
        <v>15135.78</v>
      </c>
      <c r="E91" s="225">
        <f t="shared" si="9"/>
        <v>52277.31</v>
      </c>
      <c r="F91" s="226">
        <f>'Heißwasser-u. Kältenetz'!I91</f>
        <v>5165.1499999999996</v>
      </c>
      <c r="G91" s="227">
        <f>'Heißwasser-u. Kältenetz'!J91</f>
        <v>791.65</v>
      </c>
      <c r="H91" s="228">
        <f>'Heißwasser-u. Kältenetz'!K91</f>
        <v>5956.7999999999993</v>
      </c>
      <c r="I91" s="226">
        <f>Warmwassernetze!AA91</f>
        <v>29865.03</v>
      </c>
      <c r="J91" s="227">
        <f>Warmwassernetze!AB91</f>
        <v>11486.43</v>
      </c>
      <c r="K91" s="228">
        <f>Warmwassernetze!AC91</f>
        <v>41351.46</v>
      </c>
      <c r="L91" s="95"/>
      <c r="M91" s="96"/>
      <c r="N91" s="90">
        <f t="shared" si="8"/>
        <v>0</v>
      </c>
      <c r="O91" s="229">
        <f t="shared" si="10"/>
        <v>72171.709999999992</v>
      </c>
      <c r="P91" s="230">
        <f t="shared" si="10"/>
        <v>27413.86</v>
      </c>
      <c r="Q91" s="231">
        <f t="shared" si="11"/>
        <v>99585.569999999992</v>
      </c>
      <c r="X91" s="347"/>
      <c r="Y91" s="347"/>
      <c r="Z91" s="347"/>
      <c r="AA91" s="347"/>
    </row>
    <row r="92" spans="1:27" ht="14.1" customHeight="1" x14ac:dyDescent="0.2">
      <c r="A92" s="131"/>
      <c r="B92" s="43" t="s">
        <v>15</v>
      </c>
      <c r="C92" s="232">
        <v>127.75</v>
      </c>
      <c r="D92" s="213">
        <v>286.75</v>
      </c>
      <c r="E92" s="214">
        <f t="shared" si="9"/>
        <v>414.5</v>
      </c>
      <c r="F92" s="215">
        <f>'Heißwasser-u. Kältenetz'!I92</f>
        <v>0</v>
      </c>
      <c r="G92" s="216">
        <f>'Heißwasser-u. Kältenetz'!J92</f>
        <v>0</v>
      </c>
      <c r="H92" s="217">
        <f>'Heißwasser-u. Kältenetz'!K92</f>
        <v>0</v>
      </c>
      <c r="I92" s="215">
        <f>Warmwassernetze!AA92</f>
        <v>479.6</v>
      </c>
      <c r="J92" s="216">
        <f>Warmwassernetze!AB92</f>
        <v>172.45000000000002</v>
      </c>
      <c r="K92" s="233">
        <f>Warmwassernetze!AC92</f>
        <v>652.05000000000007</v>
      </c>
      <c r="L92" s="92"/>
      <c r="M92" s="93"/>
      <c r="N92" s="82">
        <f t="shared" si="8"/>
        <v>0</v>
      </c>
      <c r="O92" s="220">
        <f t="shared" si="10"/>
        <v>607.35</v>
      </c>
      <c r="P92" s="221">
        <f t="shared" si="10"/>
        <v>459.20000000000005</v>
      </c>
      <c r="Q92" s="222">
        <f t="shared" si="11"/>
        <v>1066.5500000000002</v>
      </c>
      <c r="S92" s="350">
        <f t="shared" ref="S92:S137" si="12">A94</f>
        <v>1990</v>
      </c>
      <c r="T92" s="341">
        <f>E92+H92+K92+N92</f>
        <v>1066.5500000000002</v>
      </c>
      <c r="U92" s="341">
        <f>-(E93+H93+K93+N93)</f>
        <v>998.7</v>
      </c>
      <c r="V92" s="341">
        <f>T92+U92</f>
        <v>2065.25</v>
      </c>
      <c r="X92" s="349">
        <f>S92</f>
        <v>1990</v>
      </c>
      <c r="Y92" s="349">
        <f>T92</f>
        <v>1066.5500000000002</v>
      </c>
      <c r="Z92" s="349">
        <f>U92</f>
        <v>998.7</v>
      </c>
      <c r="AA92" s="349">
        <f>V92</f>
        <v>2065.25</v>
      </c>
    </row>
    <row r="93" spans="1:27" ht="14.1" customHeight="1" x14ac:dyDescent="0.2">
      <c r="A93" s="132"/>
      <c r="B93" s="46" t="s">
        <v>17</v>
      </c>
      <c r="C93" s="149">
        <v>-429.35</v>
      </c>
      <c r="D93" s="147">
        <v>-2</v>
      </c>
      <c r="E93" s="160">
        <f t="shared" si="9"/>
        <v>-431.35</v>
      </c>
      <c r="F93" s="236">
        <f>'Heißwasser-u. Kältenetz'!I93</f>
        <v>0</v>
      </c>
      <c r="G93" s="237">
        <f>'Heißwasser-u. Kältenetz'!J93</f>
        <v>0</v>
      </c>
      <c r="H93" s="217">
        <f>'Heißwasser-u. Kältenetz'!K93</f>
        <v>0</v>
      </c>
      <c r="I93" s="236">
        <f>Warmwassernetze!AA93</f>
        <v>-446.95</v>
      </c>
      <c r="J93" s="237">
        <f>Warmwassernetze!AB93</f>
        <v>-120.4</v>
      </c>
      <c r="K93" s="217">
        <f>Warmwassernetze!AC93</f>
        <v>-567.35</v>
      </c>
      <c r="L93" s="111"/>
      <c r="M93" s="112"/>
      <c r="N93" s="90">
        <f t="shared" si="8"/>
        <v>0</v>
      </c>
      <c r="O93" s="229">
        <f t="shared" si="10"/>
        <v>-876.3</v>
      </c>
      <c r="P93" s="230">
        <f t="shared" si="10"/>
        <v>-122.4</v>
      </c>
      <c r="Q93" s="238">
        <f t="shared" si="11"/>
        <v>-998.69999999999993</v>
      </c>
      <c r="S93" s="350">
        <f t="shared" si="12"/>
        <v>0</v>
      </c>
      <c r="X93" s="349">
        <f>S95</f>
        <v>1991</v>
      </c>
      <c r="Y93" s="349">
        <f>T95</f>
        <v>1947.15</v>
      </c>
      <c r="Z93" s="349">
        <f>U95</f>
        <v>1245.9499999999998</v>
      </c>
      <c r="AA93" s="349">
        <f>V95</f>
        <v>3193.1</v>
      </c>
    </row>
    <row r="94" spans="1:27" ht="14.1" customHeight="1" x14ac:dyDescent="0.2">
      <c r="A94" s="48">
        <v>1990</v>
      </c>
      <c r="B94" s="44" t="s">
        <v>12</v>
      </c>
      <c r="C94" s="223">
        <f>SUM(C91:C93)</f>
        <v>36839.93</v>
      </c>
      <c r="D94" s="224">
        <f>SUM(D91:D93)</f>
        <v>15420.53</v>
      </c>
      <c r="E94" s="225">
        <f t="shared" si="9"/>
        <v>52260.46</v>
      </c>
      <c r="F94" s="226">
        <f>'Heißwasser-u. Kältenetz'!I94</f>
        <v>5165.1499999999996</v>
      </c>
      <c r="G94" s="227">
        <f>'Heißwasser-u. Kältenetz'!J94</f>
        <v>791.65</v>
      </c>
      <c r="H94" s="228">
        <f>'Heißwasser-u. Kältenetz'!K94</f>
        <v>5956.7999999999993</v>
      </c>
      <c r="I94" s="226">
        <f>Warmwassernetze!AA94</f>
        <v>29897.68</v>
      </c>
      <c r="J94" s="227">
        <f>Warmwassernetze!AB94</f>
        <v>11538.48</v>
      </c>
      <c r="K94" s="228">
        <f>Warmwassernetze!AC94</f>
        <v>41436.160000000003</v>
      </c>
      <c r="L94" s="87">
        <f>SUM(L91:L93)</f>
        <v>0</v>
      </c>
      <c r="M94" s="86">
        <f>SUM(M91:M93)</f>
        <v>0</v>
      </c>
      <c r="N94" s="98">
        <f t="shared" si="8"/>
        <v>0</v>
      </c>
      <c r="O94" s="234">
        <f t="shared" si="10"/>
        <v>71902.760000000009</v>
      </c>
      <c r="P94" s="235">
        <f t="shared" si="10"/>
        <v>27750.66</v>
      </c>
      <c r="Q94" s="231">
        <f t="shared" si="11"/>
        <v>99653.420000000013</v>
      </c>
      <c r="S94" s="350">
        <f t="shared" si="12"/>
        <v>0</v>
      </c>
      <c r="X94" s="349">
        <f>S98</f>
        <v>1992</v>
      </c>
      <c r="Y94" s="349">
        <f>T98</f>
        <v>3481.5499999999997</v>
      </c>
      <c r="Z94" s="349">
        <f>U98</f>
        <v>602.29999999999995</v>
      </c>
      <c r="AA94" s="349">
        <f>V98</f>
        <v>4083.8499999999995</v>
      </c>
    </row>
    <row r="95" spans="1:27" ht="14.1" customHeight="1" x14ac:dyDescent="0.2">
      <c r="A95" s="131"/>
      <c r="B95" s="43" t="s">
        <v>15</v>
      </c>
      <c r="C95" s="232">
        <v>484.95</v>
      </c>
      <c r="D95" s="213">
        <v>256.95</v>
      </c>
      <c r="E95" s="214">
        <f t="shared" si="9"/>
        <v>741.9</v>
      </c>
      <c r="F95" s="215">
        <f>'Heißwasser-u. Kältenetz'!I95</f>
        <v>0</v>
      </c>
      <c r="G95" s="216">
        <f>'Heißwasser-u. Kältenetz'!J95</f>
        <v>25.75</v>
      </c>
      <c r="H95" s="217">
        <f>'Heißwasser-u. Kältenetz'!K95</f>
        <v>25.75</v>
      </c>
      <c r="I95" s="215">
        <f>Warmwassernetze!AA95</f>
        <v>766.55</v>
      </c>
      <c r="J95" s="216">
        <f>Warmwassernetze!AB95</f>
        <v>412.95</v>
      </c>
      <c r="K95" s="233">
        <f>Warmwassernetze!AC95</f>
        <v>1179.5</v>
      </c>
      <c r="L95" s="92"/>
      <c r="M95" s="93"/>
      <c r="N95" s="82">
        <f t="shared" si="8"/>
        <v>0</v>
      </c>
      <c r="O95" s="220">
        <f t="shared" si="10"/>
        <v>1251.5</v>
      </c>
      <c r="P95" s="221">
        <f t="shared" si="10"/>
        <v>695.65</v>
      </c>
      <c r="Q95" s="222">
        <f t="shared" si="11"/>
        <v>1947.15</v>
      </c>
      <c r="S95" s="350">
        <f t="shared" si="12"/>
        <v>1991</v>
      </c>
      <c r="T95" s="341">
        <f>E95+H95+K95+N95</f>
        <v>1947.15</v>
      </c>
      <c r="U95" s="341">
        <f>-(E96+H96+K96+N96)</f>
        <v>1245.9499999999998</v>
      </c>
      <c r="V95" s="341">
        <f>T95+U95</f>
        <v>3193.1</v>
      </c>
      <c r="X95" s="349">
        <f>S101</f>
        <v>1993</v>
      </c>
      <c r="Y95" s="349">
        <f>T101</f>
        <v>3222.05</v>
      </c>
      <c r="Z95" s="349">
        <f>U101</f>
        <v>283.20000000000005</v>
      </c>
      <c r="AA95" s="349">
        <f>V101</f>
        <v>3505.25</v>
      </c>
    </row>
    <row r="96" spans="1:27" ht="14.1" customHeight="1" x14ac:dyDescent="0.2">
      <c r="A96" s="132"/>
      <c r="B96" s="46" t="s">
        <v>17</v>
      </c>
      <c r="C96" s="149">
        <v>-136.30000000000001</v>
      </c>
      <c r="D96" s="147">
        <v>-209.1</v>
      </c>
      <c r="E96" s="160">
        <f t="shared" si="9"/>
        <v>-345.4</v>
      </c>
      <c r="F96" s="236">
        <f>'Heißwasser-u. Kältenetz'!I96</f>
        <v>0</v>
      </c>
      <c r="G96" s="237">
        <f>'Heißwasser-u. Kältenetz'!J96</f>
        <v>0</v>
      </c>
      <c r="H96" s="217">
        <f>'Heißwasser-u. Kältenetz'!K96</f>
        <v>0</v>
      </c>
      <c r="I96" s="236">
        <f>Warmwassernetze!AA96</f>
        <v>-625</v>
      </c>
      <c r="J96" s="237">
        <f>Warmwassernetze!AB96</f>
        <v>-275.55</v>
      </c>
      <c r="K96" s="217">
        <f>Warmwassernetze!AC96</f>
        <v>-900.55</v>
      </c>
      <c r="L96" s="111"/>
      <c r="M96" s="112"/>
      <c r="N96" s="90">
        <f t="shared" si="8"/>
        <v>0</v>
      </c>
      <c r="O96" s="229">
        <f t="shared" si="10"/>
        <v>-761.3</v>
      </c>
      <c r="P96" s="230">
        <f t="shared" si="10"/>
        <v>-484.65</v>
      </c>
      <c r="Q96" s="238">
        <f t="shared" si="11"/>
        <v>-1245.9499999999998</v>
      </c>
      <c r="S96" s="350">
        <f t="shared" si="12"/>
        <v>0</v>
      </c>
      <c r="X96" s="349">
        <f>S104</f>
        <v>1994</v>
      </c>
      <c r="Y96" s="349">
        <f>T104</f>
        <v>835.68999999999994</v>
      </c>
      <c r="Z96" s="349">
        <f>U104</f>
        <v>366.55</v>
      </c>
      <c r="AA96" s="349">
        <f>V104</f>
        <v>1202.24</v>
      </c>
    </row>
    <row r="97" spans="1:27" ht="14.1" customHeight="1" x14ac:dyDescent="0.2">
      <c r="A97" s="48">
        <v>1991</v>
      </c>
      <c r="B97" s="44" t="s">
        <v>12</v>
      </c>
      <c r="C97" s="223">
        <f>SUM(C94:C96)</f>
        <v>37188.579999999994</v>
      </c>
      <c r="D97" s="224">
        <f>SUM(D94:D96)</f>
        <v>15468.380000000001</v>
      </c>
      <c r="E97" s="225">
        <f>SUM(C97:D97)</f>
        <v>52656.959999999992</v>
      </c>
      <c r="F97" s="226">
        <f>'Heißwasser-u. Kältenetz'!I97</f>
        <v>5165.1499999999996</v>
      </c>
      <c r="G97" s="227">
        <f>'Heißwasser-u. Kältenetz'!J97</f>
        <v>817.4</v>
      </c>
      <c r="H97" s="228">
        <f>'Heißwasser-u. Kältenetz'!K97</f>
        <v>5982.5499999999993</v>
      </c>
      <c r="I97" s="226">
        <f>Warmwassernetze!AA97</f>
        <v>30039.23</v>
      </c>
      <c r="J97" s="227">
        <f>Warmwassernetze!AB97</f>
        <v>11675.88</v>
      </c>
      <c r="K97" s="228">
        <f>Warmwassernetze!AC97</f>
        <v>41715.11</v>
      </c>
      <c r="L97" s="87">
        <f>SUM(L94:L96)</f>
        <v>0</v>
      </c>
      <c r="M97" s="86">
        <f>SUM(M94:M96)</f>
        <v>0</v>
      </c>
      <c r="N97" s="98">
        <f t="shared" si="8"/>
        <v>0</v>
      </c>
      <c r="O97" s="234">
        <f t="shared" si="10"/>
        <v>72392.959999999992</v>
      </c>
      <c r="P97" s="235">
        <f t="shared" si="10"/>
        <v>27961.66</v>
      </c>
      <c r="Q97" s="231">
        <f t="shared" si="11"/>
        <v>100354.62</v>
      </c>
      <c r="S97" s="350">
        <f t="shared" si="12"/>
        <v>0</v>
      </c>
      <c r="X97" s="349">
        <f>S107</f>
        <v>1995</v>
      </c>
      <c r="Y97" s="349">
        <f>T107</f>
        <v>2013.05</v>
      </c>
      <c r="Z97" s="349">
        <f>U107</f>
        <v>152.30000000000001</v>
      </c>
      <c r="AA97" s="349">
        <f>V107</f>
        <v>2165.35</v>
      </c>
    </row>
    <row r="98" spans="1:27" ht="14.1" customHeight="1" x14ac:dyDescent="0.2">
      <c r="A98" s="131"/>
      <c r="B98" s="43" t="s">
        <v>15</v>
      </c>
      <c r="C98" s="232">
        <v>375.85</v>
      </c>
      <c r="D98" s="213">
        <v>138.1</v>
      </c>
      <c r="E98" s="214">
        <f t="shared" si="9"/>
        <v>513.95000000000005</v>
      </c>
      <c r="F98" s="215">
        <f>'Heißwasser-u. Kältenetz'!I98</f>
        <v>372.05</v>
      </c>
      <c r="G98" s="216">
        <f>'Heißwasser-u. Kältenetz'!J98</f>
        <v>81.099999999999994</v>
      </c>
      <c r="H98" s="217">
        <f>'Heißwasser-u. Kältenetz'!K98</f>
        <v>453.15</v>
      </c>
      <c r="I98" s="215">
        <f>Warmwassernetze!AA98</f>
        <v>2045.7</v>
      </c>
      <c r="J98" s="216">
        <f>Warmwassernetze!AB98</f>
        <v>468.75</v>
      </c>
      <c r="K98" s="233">
        <f>Warmwassernetze!AC98</f>
        <v>2514.4499999999998</v>
      </c>
      <c r="L98" s="92"/>
      <c r="M98" s="93"/>
      <c r="N98" s="82">
        <f t="shared" si="8"/>
        <v>0</v>
      </c>
      <c r="O98" s="220">
        <f t="shared" si="10"/>
        <v>2793.6000000000004</v>
      </c>
      <c r="P98" s="221">
        <f t="shared" si="10"/>
        <v>687.95</v>
      </c>
      <c r="Q98" s="222">
        <f t="shared" si="11"/>
        <v>3481.55</v>
      </c>
      <c r="S98" s="350">
        <f t="shared" si="12"/>
        <v>1992</v>
      </c>
      <c r="T98" s="341">
        <f>E98+H98+K98+N98</f>
        <v>3481.5499999999997</v>
      </c>
      <c r="U98" s="341">
        <f>-(E99+H99+K99+N99)</f>
        <v>602.29999999999995</v>
      </c>
      <c r="V98" s="341">
        <f>T98+U98</f>
        <v>4083.8499999999995</v>
      </c>
      <c r="X98" s="349">
        <f>S110</f>
        <v>1996</v>
      </c>
      <c r="Y98" s="349">
        <f>T110</f>
        <v>8768.9</v>
      </c>
      <c r="Z98" s="349">
        <f>U110</f>
        <v>539.65</v>
      </c>
      <c r="AA98" s="349">
        <f>V110</f>
        <v>9308.5499999999993</v>
      </c>
    </row>
    <row r="99" spans="1:27" ht="14.1" customHeight="1" x14ac:dyDescent="0.2">
      <c r="A99" s="132"/>
      <c r="B99" s="46" t="s">
        <v>17</v>
      </c>
      <c r="C99" s="149"/>
      <c r="D99" s="147">
        <v>-52.15</v>
      </c>
      <c r="E99" s="160">
        <f t="shared" si="9"/>
        <v>-52.15</v>
      </c>
      <c r="F99" s="236">
        <f>'Heißwasser-u. Kältenetz'!I99</f>
        <v>0</v>
      </c>
      <c r="G99" s="237">
        <f>'Heißwasser-u. Kältenetz'!J99</f>
        <v>0</v>
      </c>
      <c r="H99" s="217">
        <f>'Heißwasser-u. Kältenetz'!K99</f>
        <v>0</v>
      </c>
      <c r="I99" s="236">
        <f>Warmwassernetze!AA99</f>
        <v>-411.4</v>
      </c>
      <c r="J99" s="237">
        <f>Warmwassernetze!AB99</f>
        <v>-138.75</v>
      </c>
      <c r="K99" s="217">
        <f>Warmwassernetze!AC99</f>
        <v>-550.15</v>
      </c>
      <c r="L99" s="111"/>
      <c r="M99" s="112"/>
      <c r="N99" s="90">
        <f t="shared" si="8"/>
        <v>0</v>
      </c>
      <c r="O99" s="229">
        <f t="shared" si="10"/>
        <v>-411.4</v>
      </c>
      <c r="P99" s="230">
        <f t="shared" si="10"/>
        <v>-190.9</v>
      </c>
      <c r="Q99" s="238">
        <f t="shared" si="11"/>
        <v>-602.29999999999995</v>
      </c>
      <c r="S99" s="350">
        <f t="shared" si="12"/>
        <v>0</v>
      </c>
      <c r="X99" s="349">
        <f>S113</f>
        <v>1997</v>
      </c>
      <c r="Y99" s="349">
        <f>T113</f>
        <v>3219.39</v>
      </c>
      <c r="Z99" s="349">
        <f>U113</f>
        <v>1198.19</v>
      </c>
      <c r="AA99" s="349">
        <f>V113</f>
        <v>4417.58</v>
      </c>
    </row>
    <row r="100" spans="1:27" ht="14.1" customHeight="1" x14ac:dyDescent="0.2">
      <c r="A100" s="48">
        <v>1992</v>
      </c>
      <c r="B100" s="44" t="s">
        <v>12</v>
      </c>
      <c r="C100" s="223">
        <f>SUM(C97:C99)</f>
        <v>37564.429999999993</v>
      </c>
      <c r="D100" s="224">
        <f>SUM(D97:D99)</f>
        <v>15554.330000000002</v>
      </c>
      <c r="E100" s="225">
        <f>SUM(C100:D100)</f>
        <v>53118.759999999995</v>
      </c>
      <c r="F100" s="226">
        <f>'Heißwasser-u. Kältenetz'!I100</f>
        <v>5537.2</v>
      </c>
      <c r="G100" s="227">
        <f>'Heißwasser-u. Kältenetz'!J100</f>
        <v>898.5</v>
      </c>
      <c r="H100" s="228">
        <f>'Heißwasser-u. Kältenetz'!K100</f>
        <v>6435.7</v>
      </c>
      <c r="I100" s="226">
        <f>Warmwassernetze!AA100</f>
        <v>31673.53</v>
      </c>
      <c r="J100" s="227">
        <f>Warmwassernetze!AB100</f>
        <v>12006.880000000001</v>
      </c>
      <c r="K100" s="228">
        <f>Warmwassernetze!AC100</f>
        <v>43680.41</v>
      </c>
      <c r="L100" s="87">
        <f>SUM(L97:L99)</f>
        <v>0</v>
      </c>
      <c r="M100" s="86">
        <f>SUM(M97:M99)</f>
        <v>0</v>
      </c>
      <c r="N100" s="98">
        <f t="shared" si="8"/>
        <v>0</v>
      </c>
      <c r="O100" s="234">
        <f t="shared" si="10"/>
        <v>74775.159999999989</v>
      </c>
      <c r="P100" s="235">
        <f t="shared" si="10"/>
        <v>28459.710000000003</v>
      </c>
      <c r="Q100" s="231">
        <f t="shared" si="11"/>
        <v>103234.87</v>
      </c>
      <c r="S100" s="350">
        <f t="shared" si="12"/>
        <v>0</v>
      </c>
      <c r="X100" s="349">
        <f>S116</f>
        <v>1998</v>
      </c>
      <c r="Y100" s="349">
        <f>T116</f>
        <v>3677.5699999999997</v>
      </c>
      <c r="Z100" s="349">
        <f>U116</f>
        <v>401.56</v>
      </c>
      <c r="AA100" s="349">
        <f>V116</f>
        <v>4079.1299999999997</v>
      </c>
    </row>
    <row r="101" spans="1:27" ht="14.1" customHeight="1" x14ac:dyDescent="0.2">
      <c r="A101" s="131"/>
      <c r="B101" s="43" t="s">
        <v>15</v>
      </c>
      <c r="C101" s="232">
        <v>422.8</v>
      </c>
      <c r="D101" s="213">
        <v>213.3</v>
      </c>
      <c r="E101" s="214">
        <f t="shared" si="9"/>
        <v>636.1</v>
      </c>
      <c r="F101" s="215">
        <f>'Heißwasser-u. Kältenetz'!I101</f>
        <v>5.0999999999999996</v>
      </c>
      <c r="G101" s="216">
        <f>'Heißwasser-u. Kältenetz'!J101</f>
        <v>9.6999999999999993</v>
      </c>
      <c r="H101" s="217">
        <f>'Heißwasser-u. Kältenetz'!K101</f>
        <v>14.799999999999999</v>
      </c>
      <c r="I101" s="215">
        <f>Warmwassernetze!AA101</f>
        <v>2313.5</v>
      </c>
      <c r="J101" s="216">
        <f>Warmwassernetze!AB101</f>
        <v>257.64999999999998</v>
      </c>
      <c r="K101" s="233">
        <f>Warmwassernetze!AC101</f>
        <v>2571.15</v>
      </c>
      <c r="L101" s="92"/>
      <c r="M101" s="93"/>
      <c r="N101" s="82">
        <f t="shared" si="8"/>
        <v>0</v>
      </c>
      <c r="O101" s="220">
        <f t="shared" si="10"/>
        <v>2741.4</v>
      </c>
      <c r="P101" s="221">
        <f t="shared" si="10"/>
        <v>480.65</v>
      </c>
      <c r="Q101" s="222">
        <f t="shared" si="11"/>
        <v>3222.05</v>
      </c>
      <c r="S101" s="350">
        <f t="shared" si="12"/>
        <v>1993</v>
      </c>
      <c r="T101" s="341">
        <f>E101+H101+K101+N101</f>
        <v>3222.05</v>
      </c>
      <c r="U101" s="341">
        <f>-(E102+H102+K102+N102)</f>
        <v>283.20000000000005</v>
      </c>
      <c r="V101" s="341">
        <f>T101+U101</f>
        <v>3505.25</v>
      </c>
      <c r="X101" s="349">
        <f>S119</f>
        <v>1999</v>
      </c>
      <c r="Y101" s="349">
        <f>T119</f>
        <v>4764.53</v>
      </c>
      <c r="Z101" s="349">
        <f>U119</f>
        <v>1767.3099999999997</v>
      </c>
      <c r="AA101" s="349">
        <f>V119</f>
        <v>6531.8399999999992</v>
      </c>
    </row>
    <row r="102" spans="1:27" ht="14.1" customHeight="1" x14ac:dyDescent="0.2">
      <c r="A102" s="132"/>
      <c r="B102" s="46" t="s">
        <v>17</v>
      </c>
      <c r="C102" s="149">
        <v>-76.3</v>
      </c>
      <c r="D102" s="147">
        <v>-23.05</v>
      </c>
      <c r="E102" s="160">
        <f t="shared" si="9"/>
        <v>-99.35</v>
      </c>
      <c r="F102" s="236">
        <f>'Heißwasser-u. Kältenetz'!I102</f>
        <v>0</v>
      </c>
      <c r="G102" s="237">
        <f>'Heißwasser-u. Kältenetz'!J102</f>
        <v>0</v>
      </c>
      <c r="H102" s="217">
        <f>'Heißwasser-u. Kältenetz'!K102</f>
        <v>0</v>
      </c>
      <c r="I102" s="236">
        <f>Warmwassernetze!AA102</f>
        <v>-102.15</v>
      </c>
      <c r="J102" s="237">
        <f>Warmwassernetze!AB102</f>
        <v>-81.7</v>
      </c>
      <c r="K102" s="217">
        <f>Warmwassernetze!AC102</f>
        <v>-183.85000000000002</v>
      </c>
      <c r="L102" s="111"/>
      <c r="M102" s="112"/>
      <c r="N102" s="90">
        <f t="shared" si="8"/>
        <v>0</v>
      </c>
      <c r="O102" s="229">
        <f t="shared" si="10"/>
        <v>-178.45</v>
      </c>
      <c r="P102" s="230">
        <f t="shared" si="10"/>
        <v>-104.75</v>
      </c>
      <c r="Q102" s="238">
        <f t="shared" si="11"/>
        <v>-283.2</v>
      </c>
      <c r="S102" s="350">
        <f t="shared" si="12"/>
        <v>0</v>
      </c>
      <c r="X102" s="349">
        <f>S122</f>
        <v>2000</v>
      </c>
      <c r="Y102" s="349">
        <f>T122</f>
        <v>4532.2199999999993</v>
      </c>
      <c r="Z102" s="349">
        <f>U122</f>
        <v>1095.3699999999999</v>
      </c>
      <c r="AA102" s="349">
        <f>V122</f>
        <v>5627.5899999999992</v>
      </c>
    </row>
    <row r="103" spans="1:27" ht="14.1" customHeight="1" x14ac:dyDescent="0.2">
      <c r="A103" s="48">
        <v>1993</v>
      </c>
      <c r="B103" s="44" t="s">
        <v>12</v>
      </c>
      <c r="C103" s="223">
        <f>SUM(C100:C102)</f>
        <v>37910.929999999993</v>
      </c>
      <c r="D103" s="224">
        <f>SUM(D100:D102)</f>
        <v>15744.580000000002</v>
      </c>
      <c r="E103" s="225">
        <f>SUM(C103:D103)</f>
        <v>53655.509999999995</v>
      </c>
      <c r="F103" s="226">
        <f>'Heißwasser-u. Kältenetz'!I103</f>
        <v>5542.3</v>
      </c>
      <c r="G103" s="227">
        <f>'Heißwasser-u. Kältenetz'!J103</f>
        <v>908.2</v>
      </c>
      <c r="H103" s="228">
        <f>'Heißwasser-u. Kältenetz'!K103</f>
        <v>6450.5</v>
      </c>
      <c r="I103" s="226">
        <f>Warmwassernetze!AA103</f>
        <v>33884.879999999997</v>
      </c>
      <c r="J103" s="227">
        <f>Warmwassernetze!AB103</f>
        <v>12182.83</v>
      </c>
      <c r="K103" s="228">
        <f>Warmwassernetze!AC103</f>
        <v>46067.71</v>
      </c>
      <c r="L103" s="87">
        <f>SUM(L100:L102)</f>
        <v>0</v>
      </c>
      <c r="M103" s="86">
        <f>SUM(M100:M102)</f>
        <v>0</v>
      </c>
      <c r="N103" s="98">
        <f t="shared" si="8"/>
        <v>0</v>
      </c>
      <c r="O103" s="234">
        <f t="shared" si="10"/>
        <v>77338.109999999986</v>
      </c>
      <c r="P103" s="235">
        <f t="shared" si="10"/>
        <v>28835.61</v>
      </c>
      <c r="Q103" s="231">
        <f t="shared" si="11"/>
        <v>106173.71999999999</v>
      </c>
      <c r="S103" s="350">
        <f t="shared" si="12"/>
        <v>0</v>
      </c>
      <c r="X103" s="349">
        <f>S125</f>
        <v>2001</v>
      </c>
      <c r="Y103" s="349">
        <f>T125</f>
        <v>3091.7999999999997</v>
      </c>
      <c r="Z103" s="349">
        <f>U125</f>
        <v>722.23</v>
      </c>
      <c r="AA103" s="349">
        <f>V125</f>
        <v>3814.0299999999997</v>
      </c>
    </row>
    <row r="104" spans="1:27" ht="14.1" customHeight="1" x14ac:dyDescent="0.2">
      <c r="A104" s="131"/>
      <c r="B104" s="43" t="s">
        <v>15</v>
      </c>
      <c r="C104" s="232">
        <v>55.7</v>
      </c>
      <c r="D104" s="213">
        <v>39.700000000000003</v>
      </c>
      <c r="E104" s="214">
        <f t="shared" si="9"/>
        <v>95.4</v>
      </c>
      <c r="F104" s="215">
        <f>'Heißwasser-u. Kältenetz'!I104</f>
        <v>116.1</v>
      </c>
      <c r="G104" s="216">
        <f>'Heißwasser-u. Kältenetz'!J104</f>
        <v>11</v>
      </c>
      <c r="H104" s="217">
        <f>'Heißwasser-u. Kältenetz'!K104</f>
        <v>127.1</v>
      </c>
      <c r="I104" s="215">
        <f>Warmwassernetze!AA104</f>
        <v>302.39999999999998</v>
      </c>
      <c r="J104" s="216">
        <f>Warmwassernetze!AB104</f>
        <v>310.78999999999996</v>
      </c>
      <c r="K104" s="233">
        <f>Warmwassernetze!AC104</f>
        <v>613.18999999999994</v>
      </c>
      <c r="L104" s="92"/>
      <c r="M104" s="93"/>
      <c r="N104" s="82">
        <f t="shared" si="8"/>
        <v>0</v>
      </c>
      <c r="O104" s="220">
        <f t="shared" si="10"/>
        <v>474.2</v>
      </c>
      <c r="P104" s="221">
        <f t="shared" si="10"/>
        <v>361.48999999999995</v>
      </c>
      <c r="Q104" s="222">
        <f t="shared" si="11"/>
        <v>835.68999999999994</v>
      </c>
      <c r="S104" s="350">
        <f t="shared" si="12"/>
        <v>1994</v>
      </c>
      <c r="T104" s="341">
        <f>E104+H104+K104+N104</f>
        <v>835.68999999999994</v>
      </c>
      <c r="U104" s="341">
        <f>-(E105+H105+K105+N105)</f>
        <v>366.55</v>
      </c>
      <c r="V104" s="341">
        <f>T104+U104</f>
        <v>1202.24</v>
      </c>
      <c r="X104" s="349">
        <f>S128</f>
        <v>2002</v>
      </c>
      <c r="Y104" s="349">
        <f>T128</f>
        <v>2620</v>
      </c>
      <c r="Z104" s="349">
        <f>U128</f>
        <v>753.7</v>
      </c>
      <c r="AA104" s="349">
        <f>V128</f>
        <v>3373.7</v>
      </c>
    </row>
    <row r="105" spans="1:27" ht="14.1" customHeight="1" x14ac:dyDescent="0.2">
      <c r="A105" s="132"/>
      <c r="B105" s="46" t="s">
        <v>17</v>
      </c>
      <c r="C105" s="149"/>
      <c r="D105" s="147">
        <v>-23.05</v>
      </c>
      <c r="E105" s="160">
        <f t="shared" si="9"/>
        <v>-23.05</v>
      </c>
      <c r="F105" s="236">
        <f>'Heißwasser-u. Kältenetz'!I105</f>
        <v>0</v>
      </c>
      <c r="G105" s="237">
        <f>'Heißwasser-u. Kältenetz'!J105</f>
        <v>0</v>
      </c>
      <c r="H105" s="217">
        <f>'Heißwasser-u. Kältenetz'!K105</f>
        <v>0</v>
      </c>
      <c r="I105" s="236">
        <f>Warmwassernetze!AA105</f>
        <v>-172</v>
      </c>
      <c r="J105" s="237">
        <f>Warmwassernetze!AB105</f>
        <v>-171.5</v>
      </c>
      <c r="K105" s="217">
        <f>Warmwassernetze!AC105</f>
        <v>-343.5</v>
      </c>
      <c r="L105" s="111"/>
      <c r="M105" s="112"/>
      <c r="N105" s="90">
        <f t="shared" si="8"/>
        <v>0</v>
      </c>
      <c r="O105" s="229">
        <f t="shared" si="10"/>
        <v>-172</v>
      </c>
      <c r="P105" s="230">
        <f t="shared" si="10"/>
        <v>-194.55</v>
      </c>
      <c r="Q105" s="238">
        <f t="shared" si="11"/>
        <v>-366.55</v>
      </c>
      <c r="S105" s="350">
        <f t="shared" si="12"/>
        <v>0</v>
      </c>
      <c r="X105" s="349" t="str">
        <f>S131</f>
        <v>2002/3</v>
      </c>
      <c r="Y105" s="349">
        <f>T131</f>
        <v>2422.79</v>
      </c>
      <c r="Z105" s="349">
        <f>U131</f>
        <v>1333.3700000000001</v>
      </c>
      <c r="AA105" s="349">
        <f>V131</f>
        <v>3756.16</v>
      </c>
    </row>
    <row r="106" spans="1:27" ht="14.1" customHeight="1" x14ac:dyDescent="0.2">
      <c r="A106" s="48">
        <v>1994</v>
      </c>
      <c r="B106" s="44" t="s">
        <v>12</v>
      </c>
      <c r="C106" s="223">
        <f>SUM(C103:C105)</f>
        <v>37966.62999999999</v>
      </c>
      <c r="D106" s="224">
        <f>SUM(D103:D105)</f>
        <v>15761.230000000003</v>
      </c>
      <c r="E106" s="225">
        <f>SUM(C106:D106)</f>
        <v>53727.859999999993</v>
      </c>
      <c r="F106" s="226">
        <f>'Heißwasser-u. Kältenetz'!I106</f>
        <v>5658.4000000000005</v>
      </c>
      <c r="G106" s="227">
        <f>'Heißwasser-u. Kältenetz'!J106</f>
        <v>919.2</v>
      </c>
      <c r="H106" s="228">
        <f>'Heißwasser-u. Kältenetz'!K106</f>
        <v>6577.6</v>
      </c>
      <c r="I106" s="226">
        <f>Warmwassernetze!AA106</f>
        <v>34015.279999999999</v>
      </c>
      <c r="J106" s="227">
        <f>Warmwassernetze!AB106</f>
        <v>12322.119999999999</v>
      </c>
      <c r="K106" s="228">
        <f>Warmwassernetze!AC106</f>
        <v>46337.399999999994</v>
      </c>
      <c r="L106" s="87">
        <f>SUM(L103:L105)</f>
        <v>0</v>
      </c>
      <c r="M106" s="86">
        <f>SUM(M103:M105)</f>
        <v>0</v>
      </c>
      <c r="N106" s="98">
        <f t="shared" si="8"/>
        <v>0</v>
      </c>
      <c r="O106" s="234">
        <f t="shared" ref="O106:P115" si="13">SUM(C106,F106,I106)</f>
        <v>77640.31</v>
      </c>
      <c r="P106" s="235">
        <f t="shared" si="13"/>
        <v>29002.550000000003</v>
      </c>
      <c r="Q106" s="231">
        <f t="shared" si="11"/>
        <v>106642.86</v>
      </c>
      <c r="S106" s="350">
        <f t="shared" si="12"/>
        <v>0</v>
      </c>
      <c r="X106" s="349" t="str">
        <f>S134</f>
        <v>2003/4</v>
      </c>
      <c r="Y106" s="349">
        <f>T134</f>
        <v>2301.84</v>
      </c>
      <c r="Z106" s="349">
        <f>U134</f>
        <v>350.84000000000003</v>
      </c>
      <c r="AA106" s="349">
        <f>V134</f>
        <v>2652.6800000000003</v>
      </c>
    </row>
    <row r="107" spans="1:27" ht="14.1" customHeight="1" x14ac:dyDescent="0.2">
      <c r="A107" s="131"/>
      <c r="B107" s="43" t="s">
        <v>15</v>
      </c>
      <c r="C107" s="232">
        <v>271.60000000000002</v>
      </c>
      <c r="D107" s="213">
        <v>97.15</v>
      </c>
      <c r="E107" s="214">
        <f t="shared" si="9"/>
        <v>368.75</v>
      </c>
      <c r="F107" s="215">
        <f>'Heißwasser-u. Kältenetz'!I107</f>
        <v>545.19000000000005</v>
      </c>
      <c r="G107" s="216">
        <f>'Heißwasser-u. Kältenetz'!J107</f>
        <v>44.8</v>
      </c>
      <c r="H107" s="217">
        <f>'Heißwasser-u. Kältenetz'!K107</f>
        <v>589.99</v>
      </c>
      <c r="I107" s="215">
        <f>Warmwassernetze!AA107</f>
        <v>704.72</v>
      </c>
      <c r="J107" s="216">
        <f>Warmwassernetze!AB107</f>
        <v>349.59</v>
      </c>
      <c r="K107" s="233">
        <f>Warmwassernetze!AC107</f>
        <v>1054.31</v>
      </c>
      <c r="L107" s="92"/>
      <c r="M107" s="93"/>
      <c r="N107" s="82">
        <f t="shared" si="8"/>
        <v>0</v>
      </c>
      <c r="O107" s="220">
        <f t="shared" si="13"/>
        <v>1521.5100000000002</v>
      </c>
      <c r="P107" s="221">
        <f t="shared" si="13"/>
        <v>491.53999999999996</v>
      </c>
      <c r="Q107" s="222">
        <f t="shared" si="11"/>
        <v>2013.0500000000002</v>
      </c>
      <c r="S107" s="350">
        <f t="shared" si="12"/>
        <v>1995</v>
      </c>
      <c r="T107" s="341">
        <f>E107+H107+K107+N107</f>
        <v>2013.05</v>
      </c>
      <c r="U107" s="341">
        <f>-(E108+H108+K108+N108)</f>
        <v>152.30000000000001</v>
      </c>
      <c r="V107" s="341">
        <f>T107+U107</f>
        <v>2165.35</v>
      </c>
      <c r="X107" s="349" t="str">
        <f>S137</f>
        <v>2004/5</v>
      </c>
      <c r="Y107" s="349">
        <f>T137</f>
        <v>2083.3200000000002</v>
      </c>
      <c r="Z107" s="349">
        <f>U137</f>
        <v>598.98</v>
      </c>
      <c r="AA107" s="349">
        <f>V137</f>
        <v>2682.3</v>
      </c>
    </row>
    <row r="108" spans="1:27" ht="14.1" customHeight="1" x14ac:dyDescent="0.2">
      <c r="A108" s="132"/>
      <c r="B108" s="46" t="s">
        <v>17</v>
      </c>
      <c r="C108" s="149"/>
      <c r="D108" s="147">
        <v>-59.15</v>
      </c>
      <c r="E108" s="160">
        <f t="shared" si="9"/>
        <v>-59.15</v>
      </c>
      <c r="F108" s="236">
        <f>'Heißwasser-u. Kältenetz'!I108</f>
        <v>0</v>
      </c>
      <c r="G108" s="237">
        <f>'Heißwasser-u. Kältenetz'!J108</f>
        <v>0</v>
      </c>
      <c r="H108" s="217">
        <f>'Heißwasser-u. Kältenetz'!K108</f>
        <v>0</v>
      </c>
      <c r="I108" s="236">
        <f>Warmwassernetze!AA108</f>
        <v>-19.850000000000001</v>
      </c>
      <c r="J108" s="237">
        <f>Warmwassernetze!AB108</f>
        <v>-73.3</v>
      </c>
      <c r="K108" s="217">
        <f>Warmwassernetze!AC108</f>
        <v>-93.15</v>
      </c>
      <c r="L108" s="111"/>
      <c r="M108" s="112"/>
      <c r="N108" s="90">
        <f t="shared" si="8"/>
        <v>0</v>
      </c>
      <c r="O108" s="229">
        <f t="shared" si="13"/>
        <v>-19.850000000000001</v>
      </c>
      <c r="P108" s="230">
        <f t="shared" si="13"/>
        <v>-132.44999999999999</v>
      </c>
      <c r="Q108" s="238">
        <f t="shared" si="11"/>
        <v>-152.29999999999998</v>
      </c>
      <c r="S108" s="350">
        <f t="shared" si="12"/>
        <v>0</v>
      </c>
      <c r="X108" s="349" t="str">
        <f>S140</f>
        <v>2005/6</v>
      </c>
      <c r="Y108" s="349">
        <f>T140</f>
        <v>1752.3000000000002</v>
      </c>
      <c r="Z108" s="349">
        <f>U140</f>
        <v>1398.9099999999999</v>
      </c>
      <c r="AA108" s="349">
        <f>V140</f>
        <v>3151.21</v>
      </c>
    </row>
    <row r="109" spans="1:27" ht="14.1" customHeight="1" x14ac:dyDescent="0.2">
      <c r="A109" s="48">
        <v>1995</v>
      </c>
      <c r="B109" s="44" t="s">
        <v>12</v>
      </c>
      <c r="C109" s="223">
        <f>SUM(C106:C108)</f>
        <v>38238.229999999989</v>
      </c>
      <c r="D109" s="224">
        <f>SUM(D106:D108)</f>
        <v>15799.230000000003</v>
      </c>
      <c r="E109" s="225">
        <f t="shared" ref="E109:E124" si="14">SUM(C109:D109)</f>
        <v>54037.459999999992</v>
      </c>
      <c r="F109" s="226">
        <f>'Heißwasser-u. Kältenetz'!I109</f>
        <v>6203.59</v>
      </c>
      <c r="G109" s="227">
        <f>'Heißwasser-u. Kältenetz'!J109</f>
        <v>964</v>
      </c>
      <c r="H109" s="228">
        <f>'Heißwasser-u. Kältenetz'!K109</f>
        <v>7167.59</v>
      </c>
      <c r="I109" s="226">
        <f>Warmwassernetze!AA109</f>
        <v>34700.15</v>
      </c>
      <c r="J109" s="227">
        <f>Warmwassernetze!AB109</f>
        <v>12598.41</v>
      </c>
      <c r="K109" s="228">
        <f>Warmwassernetze!AC109</f>
        <v>47298.559999999998</v>
      </c>
      <c r="L109" s="87">
        <f>SUM(L106:L108)</f>
        <v>0</v>
      </c>
      <c r="M109" s="86">
        <f>SUM(M106:M108)</f>
        <v>0</v>
      </c>
      <c r="N109" s="98">
        <f t="shared" si="8"/>
        <v>0</v>
      </c>
      <c r="O109" s="234">
        <f t="shared" si="13"/>
        <v>79141.97</v>
      </c>
      <c r="P109" s="235">
        <f t="shared" si="13"/>
        <v>29361.640000000003</v>
      </c>
      <c r="Q109" s="231">
        <f t="shared" si="11"/>
        <v>108503.61</v>
      </c>
      <c r="S109" s="350">
        <f t="shared" si="12"/>
        <v>0</v>
      </c>
      <c r="X109" s="349" t="str">
        <f>S143</f>
        <v>2006/7</v>
      </c>
      <c r="Y109" s="349">
        <f>T143</f>
        <v>10265.030000000001</v>
      </c>
      <c r="Z109" s="349">
        <f>U143</f>
        <v>4628.8600000000006</v>
      </c>
      <c r="AA109" s="349">
        <f>V143</f>
        <v>14893.890000000001</v>
      </c>
    </row>
    <row r="110" spans="1:27" ht="14.1" customHeight="1" x14ac:dyDescent="0.2">
      <c r="A110" s="131"/>
      <c r="B110" s="43" t="s">
        <v>15</v>
      </c>
      <c r="C110" s="232">
        <v>456.68</v>
      </c>
      <c r="D110" s="213">
        <v>200.77</v>
      </c>
      <c r="E110" s="214">
        <f t="shared" si="14"/>
        <v>657.45</v>
      </c>
      <c r="F110" s="215">
        <f>'Heißwasser-u. Kältenetz'!I110</f>
        <v>4873.28</v>
      </c>
      <c r="G110" s="216">
        <f>'Heißwasser-u. Kältenetz'!J110</f>
        <v>71.05</v>
      </c>
      <c r="H110" s="217">
        <f>'Heißwasser-u. Kältenetz'!K110</f>
        <v>4944.33</v>
      </c>
      <c r="I110" s="215">
        <f>Warmwassernetze!AA110</f>
        <v>2860.03</v>
      </c>
      <c r="J110" s="216">
        <f>Warmwassernetze!AB110</f>
        <v>307.08999999999997</v>
      </c>
      <c r="K110" s="233">
        <f>Warmwassernetze!AC110</f>
        <v>3167.1200000000003</v>
      </c>
      <c r="L110" s="92"/>
      <c r="M110" s="93"/>
      <c r="N110" s="82">
        <f t="shared" si="8"/>
        <v>0</v>
      </c>
      <c r="O110" s="220">
        <f t="shared" si="13"/>
        <v>8189.99</v>
      </c>
      <c r="P110" s="221">
        <f t="shared" si="13"/>
        <v>578.91</v>
      </c>
      <c r="Q110" s="222">
        <f t="shared" si="11"/>
        <v>8768.9</v>
      </c>
      <c r="S110" s="350">
        <f t="shared" si="12"/>
        <v>1996</v>
      </c>
      <c r="T110" s="341">
        <f>E110+H110+K110+N110</f>
        <v>8768.9</v>
      </c>
      <c r="U110" s="341">
        <f>-(E111+H111+K111+N111)</f>
        <v>539.65</v>
      </c>
      <c r="V110" s="341">
        <f>T110+U110</f>
        <v>9308.5499999999993</v>
      </c>
      <c r="X110" s="349" t="str">
        <f>S146</f>
        <v>2007/8</v>
      </c>
      <c r="Y110" s="349">
        <f>T146</f>
        <v>4423.8100000000004</v>
      </c>
      <c r="Z110" s="349">
        <f>U146</f>
        <v>1857.06</v>
      </c>
      <c r="AA110" s="349">
        <f>V146</f>
        <v>6280.8700000000008</v>
      </c>
    </row>
    <row r="111" spans="1:27" ht="14.1" customHeight="1" x14ac:dyDescent="0.2">
      <c r="A111" s="132"/>
      <c r="B111" s="46" t="s">
        <v>17</v>
      </c>
      <c r="C111" s="149">
        <v>-273.14999999999998</v>
      </c>
      <c r="D111" s="147">
        <v>-63.1</v>
      </c>
      <c r="E111" s="160">
        <f t="shared" si="14"/>
        <v>-336.25</v>
      </c>
      <c r="F111" s="236">
        <f>'Heißwasser-u. Kältenetz'!I111</f>
        <v>0</v>
      </c>
      <c r="G111" s="237">
        <f>'Heißwasser-u. Kältenetz'!J111</f>
        <v>0</v>
      </c>
      <c r="H111" s="217">
        <f>'Heißwasser-u. Kältenetz'!K111</f>
        <v>0</v>
      </c>
      <c r="I111" s="236">
        <f>Warmwassernetze!AA111</f>
        <v>-110.05</v>
      </c>
      <c r="J111" s="237">
        <f>Warmwassernetze!AB111</f>
        <v>-93.350000000000009</v>
      </c>
      <c r="K111" s="217">
        <f>Warmwassernetze!AC111</f>
        <v>-203.4</v>
      </c>
      <c r="L111" s="111"/>
      <c r="M111" s="112"/>
      <c r="N111" s="90">
        <f t="shared" si="8"/>
        <v>0</v>
      </c>
      <c r="O111" s="229">
        <f t="shared" si="13"/>
        <v>-383.2</v>
      </c>
      <c r="P111" s="230">
        <f t="shared" si="13"/>
        <v>-156.45000000000002</v>
      </c>
      <c r="Q111" s="238">
        <f t="shared" si="11"/>
        <v>-539.65</v>
      </c>
      <c r="S111" s="350">
        <f t="shared" si="12"/>
        <v>0</v>
      </c>
      <c r="X111" s="349" t="str">
        <f>S149</f>
        <v>2008/9</v>
      </c>
      <c r="Y111" s="349">
        <f>T149</f>
        <v>4069.39</v>
      </c>
      <c r="Z111" s="349">
        <f>U149</f>
        <v>1486.78</v>
      </c>
      <c r="AA111" s="349">
        <f>V149</f>
        <v>5556.17</v>
      </c>
    </row>
    <row r="112" spans="1:27" ht="14.1" customHeight="1" x14ac:dyDescent="0.2">
      <c r="A112" s="48">
        <v>1996</v>
      </c>
      <c r="B112" s="44" t="s">
        <v>12</v>
      </c>
      <c r="C112" s="223">
        <f>SUM(C109:C111)</f>
        <v>38421.759999999987</v>
      </c>
      <c r="D112" s="224">
        <f>SUM(D109:D111)</f>
        <v>15936.900000000003</v>
      </c>
      <c r="E112" s="225">
        <f t="shared" si="14"/>
        <v>54358.659999999989</v>
      </c>
      <c r="F112" s="226">
        <f>'Heißwasser-u. Kältenetz'!I112</f>
        <v>11076.87</v>
      </c>
      <c r="G112" s="227">
        <f>'Heißwasser-u. Kältenetz'!J112</f>
        <v>1035.05</v>
      </c>
      <c r="H112" s="228">
        <f>'Heißwasser-u. Kältenetz'!K112</f>
        <v>12111.92</v>
      </c>
      <c r="I112" s="226">
        <f>Warmwassernetze!AA112</f>
        <v>37450.130000000005</v>
      </c>
      <c r="J112" s="227">
        <f>Warmwassernetze!AB112</f>
        <v>12812.150000000001</v>
      </c>
      <c r="K112" s="228">
        <f>Warmwassernetze!AC112</f>
        <v>50262.280000000006</v>
      </c>
      <c r="L112" s="87">
        <f>SUM(L109:L111)</f>
        <v>0</v>
      </c>
      <c r="M112" s="86">
        <f>SUM(M109:M111)</f>
        <v>0</v>
      </c>
      <c r="N112" s="98">
        <f t="shared" si="8"/>
        <v>0</v>
      </c>
      <c r="O112" s="234">
        <f t="shared" si="13"/>
        <v>86948.76</v>
      </c>
      <c r="P112" s="235">
        <f t="shared" si="13"/>
        <v>29784.100000000006</v>
      </c>
      <c r="Q112" s="231">
        <f t="shared" si="11"/>
        <v>116732.86</v>
      </c>
      <c r="S112" s="350">
        <f t="shared" si="12"/>
        <v>0</v>
      </c>
      <c r="X112" s="349" t="str">
        <f>S152</f>
        <v>2009/10</v>
      </c>
      <c r="Y112" s="349">
        <f>T152</f>
        <v>4343.2500000000018</v>
      </c>
      <c r="Z112" s="349">
        <f>U152</f>
        <v>1022.1799999999998</v>
      </c>
      <c r="AA112" s="349">
        <f>V152</f>
        <v>5365.4300000000021</v>
      </c>
    </row>
    <row r="113" spans="1:27" ht="14.1" customHeight="1" x14ac:dyDescent="0.2">
      <c r="A113" s="131"/>
      <c r="B113" s="43" t="s">
        <v>15</v>
      </c>
      <c r="C113" s="232">
        <v>230.37</v>
      </c>
      <c r="D113" s="213">
        <v>116.02</v>
      </c>
      <c r="E113" s="214">
        <f t="shared" si="14"/>
        <v>346.39</v>
      </c>
      <c r="F113" s="215">
        <f>'Heißwasser-u. Kältenetz'!I113</f>
        <v>53.98</v>
      </c>
      <c r="G113" s="216">
        <f>'Heißwasser-u. Kältenetz'!J113</f>
        <v>101.75</v>
      </c>
      <c r="H113" s="217">
        <f>'Heißwasser-u. Kältenetz'!K113</f>
        <v>155.72999999999999</v>
      </c>
      <c r="I113" s="215">
        <f>Warmwassernetze!AA113</f>
        <v>1927.8</v>
      </c>
      <c r="J113" s="216">
        <f>Warmwassernetze!AB113</f>
        <v>789.47</v>
      </c>
      <c r="K113" s="233">
        <f>Warmwassernetze!AC113</f>
        <v>2717.27</v>
      </c>
      <c r="L113" s="92"/>
      <c r="M113" s="93"/>
      <c r="N113" s="82">
        <f t="shared" si="8"/>
        <v>0</v>
      </c>
      <c r="O113" s="220">
        <f t="shared" si="13"/>
        <v>2212.15</v>
      </c>
      <c r="P113" s="221">
        <f t="shared" si="13"/>
        <v>1007.24</v>
      </c>
      <c r="Q113" s="222">
        <f t="shared" si="11"/>
        <v>3219.3900000000003</v>
      </c>
      <c r="S113" s="350">
        <f t="shared" si="12"/>
        <v>1997</v>
      </c>
      <c r="T113" s="341">
        <f>E113+H113+K113+N113</f>
        <v>3219.39</v>
      </c>
      <c r="U113" s="341">
        <f>-(E114+H114+K114+N114)</f>
        <v>1198.19</v>
      </c>
      <c r="V113" s="341">
        <f>T113+U113</f>
        <v>4417.58</v>
      </c>
      <c r="X113" s="349" t="str">
        <f>S155</f>
        <v>2010/11</v>
      </c>
      <c r="Y113" s="349">
        <f>T155</f>
        <v>2943.7400000000002</v>
      </c>
      <c r="Z113" s="349">
        <f>U155</f>
        <v>507.28999999999996</v>
      </c>
      <c r="AA113" s="349">
        <f>V155</f>
        <v>3451.03</v>
      </c>
    </row>
    <row r="114" spans="1:27" ht="14.1" customHeight="1" x14ac:dyDescent="0.2">
      <c r="A114" s="132"/>
      <c r="B114" s="46" t="s">
        <v>17</v>
      </c>
      <c r="C114" s="149">
        <v>-200.18</v>
      </c>
      <c r="D114" s="147">
        <v>-150.65</v>
      </c>
      <c r="E114" s="160">
        <f t="shared" si="14"/>
        <v>-350.83000000000004</v>
      </c>
      <c r="F114" s="236">
        <f>'Heißwasser-u. Kältenetz'!I114</f>
        <v>-14.81</v>
      </c>
      <c r="G114" s="237">
        <f>'Heißwasser-u. Kältenetz'!J114</f>
        <v>0</v>
      </c>
      <c r="H114" s="217">
        <f>'Heißwasser-u. Kältenetz'!K114</f>
        <v>-14.81</v>
      </c>
      <c r="I114" s="236">
        <f>Warmwassernetze!AA114</f>
        <v>-419.65</v>
      </c>
      <c r="J114" s="237">
        <f>Warmwassernetze!AB114</f>
        <v>-412.9</v>
      </c>
      <c r="K114" s="217">
        <f>Warmwassernetze!AC114</f>
        <v>-832.55</v>
      </c>
      <c r="L114" s="111"/>
      <c r="M114" s="112"/>
      <c r="N114" s="90">
        <f t="shared" si="8"/>
        <v>0</v>
      </c>
      <c r="O114" s="229">
        <f t="shared" si="13"/>
        <v>-634.64</v>
      </c>
      <c r="P114" s="230">
        <f t="shared" si="13"/>
        <v>-563.54999999999995</v>
      </c>
      <c r="Q114" s="238">
        <f t="shared" si="11"/>
        <v>-1198.19</v>
      </c>
      <c r="S114" s="350">
        <f t="shared" si="12"/>
        <v>0</v>
      </c>
      <c r="X114" s="349" t="str">
        <f>S158</f>
        <v>2011/12</v>
      </c>
      <c r="Y114" s="349">
        <f>T158</f>
        <v>3795.73</v>
      </c>
      <c r="Z114" s="349">
        <f>U158</f>
        <v>500.16999999999996</v>
      </c>
      <c r="AA114" s="349">
        <f>V158</f>
        <v>4295.8999999999996</v>
      </c>
    </row>
    <row r="115" spans="1:27" ht="14.1" customHeight="1" x14ac:dyDescent="0.2">
      <c r="A115" s="48">
        <v>1997</v>
      </c>
      <c r="B115" s="44" t="s">
        <v>12</v>
      </c>
      <c r="C115" s="223">
        <f>SUM(C112:C114)</f>
        <v>38451.94999999999</v>
      </c>
      <c r="D115" s="224">
        <f>SUM(D112:D114)</f>
        <v>15902.270000000004</v>
      </c>
      <c r="E115" s="225">
        <f t="shared" si="14"/>
        <v>54354.219999999994</v>
      </c>
      <c r="F115" s="226">
        <f>'Heißwasser-u. Kältenetz'!I115</f>
        <v>11116.04</v>
      </c>
      <c r="G115" s="227">
        <f>'Heißwasser-u. Kältenetz'!J115</f>
        <v>1136.8</v>
      </c>
      <c r="H115" s="228">
        <f>'Heißwasser-u. Kältenetz'!K115</f>
        <v>12252.84</v>
      </c>
      <c r="I115" s="226">
        <f>Warmwassernetze!AA115</f>
        <v>38958.280000000006</v>
      </c>
      <c r="J115" s="227">
        <f>Warmwassernetze!AB115</f>
        <v>13188.720000000001</v>
      </c>
      <c r="K115" s="228">
        <f>Warmwassernetze!AC115</f>
        <v>52147.000000000007</v>
      </c>
      <c r="L115" s="87">
        <f>SUM(L112:L114)</f>
        <v>0</v>
      </c>
      <c r="M115" s="86">
        <f>SUM(M112:M114)</f>
        <v>0</v>
      </c>
      <c r="N115" s="98">
        <f t="shared" si="8"/>
        <v>0</v>
      </c>
      <c r="O115" s="234">
        <f t="shared" si="13"/>
        <v>88526.26999999999</v>
      </c>
      <c r="P115" s="235">
        <f t="shared" si="13"/>
        <v>30227.790000000005</v>
      </c>
      <c r="Q115" s="231">
        <f t="shared" si="11"/>
        <v>118754.06</v>
      </c>
      <c r="S115" s="350">
        <f t="shared" si="12"/>
        <v>0</v>
      </c>
      <c r="X115" s="349" t="str">
        <f>S161</f>
        <v>2012/13</v>
      </c>
      <c r="Y115" s="349">
        <f>T161</f>
        <v>2983.3999999999996</v>
      </c>
      <c r="Z115" s="349">
        <f>U161</f>
        <v>421.84</v>
      </c>
      <c r="AA115" s="349">
        <f>V161</f>
        <v>3405.24</v>
      </c>
    </row>
    <row r="116" spans="1:27" ht="14.1" customHeight="1" x14ac:dyDescent="0.2">
      <c r="A116" s="131"/>
      <c r="B116" s="43" t="s">
        <v>15</v>
      </c>
      <c r="C116" s="232">
        <v>198.98</v>
      </c>
      <c r="D116" s="213">
        <v>74.709999999999994</v>
      </c>
      <c r="E116" s="214">
        <f t="shared" si="14"/>
        <v>273.69</v>
      </c>
      <c r="F116" s="215">
        <f>'Heißwasser-u. Kältenetz'!I116</f>
        <v>729.44</v>
      </c>
      <c r="G116" s="216">
        <f>'Heißwasser-u. Kältenetz'!J116</f>
        <v>125.87</v>
      </c>
      <c r="H116" s="217">
        <f>'Heißwasser-u. Kältenetz'!K116</f>
        <v>855.31000000000006</v>
      </c>
      <c r="I116" s="215">
        <f>Warmwassernetze!AA116</f>
        <v>1794.8</v>
      </c>
      <c r="J116" s="216">
        <f>Warmwassernetze!AB116</f>
        <v>348.65000000000003</v>
      </c>
      <c r="K116" s="233">
        <f>Warmwassernetze!AC116</f>
        <v>2143.4499999999998</v>
      </c>
      <c r="L116" s="92">
        <f>'Heißwasser-u. Kältenetz'!M116</f>
        <v>368.98</v>
      </c>
      <c r="M116" s="93">
        <f>'Heißwasser-u. Kältenetz'!N116</f>
        <v>36.14</v>
      </c>
      <c r="N116" s="82">
        <f>'Heißwasser-u. Kältenetz'!O116</f>
        <v>405.12</v>
      </c>
      <c r="O116" s="220">
        <f t="shared" ref="O116:P118" si="15">SUM(C116,F116,I116,L116)</f>
        <v>3092.2000000000003</v>
      </c>
      <c r="P116" s="221">
        <f t="shared" si="15"/>
        <v>585.37</v>
      </c>
      <c r="Q116" s="222">
        <f t="shared" si="11"/>
        <v>3677.57</v>
      </c>
      <c r="S116" s="350">
        <f t="shared" si="12"/>
        <v>1998</v>
      </c>
      <c r="T116" s="341">
        <f>E116+H116+K116+N116</f>
        <v>3677.5699999999997</v>
      </c>
      <c r="U116" s="341">
        <f>-(E117+H117+K117+N117)</f>
        <v>401.56</v>
      </c>
      <c r="V116" s="341">
        <f>T116+U116</f>
        <v>4079.1299999999997</v>
      </c>
      <c r="X116" s="349" t="str">
        <f>S164</f>
        <v>2013/14</v>
      </c>
      <c r="Y116" s="349">
        <f>T164</f>
        <v>4546.25</v>
      </c>
      <c r="Z116" s="349">
        <f>U164</f>
        <v>126.51</v>
      </c>
      <c r="AA116" s="349">
        <f>V164</f>
        <v>4672.76</v>
      </c>
    </row>
    <row r="117" spans="1:27" ht="14.1" customHeight="1" x14ac:dyDescent="0.2">
      <c r="A117" s="132"/>
      <c r="B117" s="46" t="s">
        <v>17</v>
      </c>
      <c r="C117" s="149">
        <v>-104.4</v>
      </c>
      <c r="D117" s="147">
        <v>-70.25</v>
      </c>
      <c r="E117" s="160">
        <f t="shared" si="14"/>
        <v>-174.65</v>
      </c>
      <c r="F117" s="236">
        <f>'Heißwasser-u. Kältenetz'!I117</f>
        <v>0</v>
      </c>
      <c r="G117" s="237">
        <f>'Heißwasser-u. Kältenetz'!J117</f>
        <v>0</v>
      </c>
      <c r="H117" s="217">
        <f>'Heißwasser-u. Kältenetz'!K117</f>
        <v>0</v>
      </c>
      <c r="I117" s="236">
        <f>Warmwassernetze!AA117</f>
        <v>-139.94</v>
      </c>
      <c r="J117" s="237">
        <f>Warmwassernetze!AB117</f>
        <v>-86.97</v>
      </c>
      <c r="K117" s="217">
        <f>Warmwassernetze!AC117</f>
        <v>-226.91</v>
      </c>
      <c r="L117" s="111">
        <f>'Heißwasser-u. Kältenetz'!M117</f>
        <v>0</v>
      </c>
      <c r="M117" s="112">
        <f>'Heißwasser-u. Kältenetz'!N117</f>
        <v>0</v>
      </c>
      <c r="N117" s="90">
        <f>'Heißwasser-u. Kältenetz'!O117</f>
        <v>0</v>
      </c>
      <c r="O117" s="229">
        <f t="shared" si="15"/>
        <v>-244.34</v>
      </c>
      <c r="P117" s="230">
        <f t="shared" si="15"/>
        <v>-157.22</v>
      </c>
      <c r="Q117" s="238">
        <f t="shared" si="11"/>
        <v>-401.56</v>
      </c>
      <c r="S117" s="350">
        <f t="shared" si="12"/>
        <v>0</v>
      </c>
      <c r="X117" s="349" t="str">
        <f>S167</f>
        <v>2014/15</v>
      </c>
      <c r="Y117" s="349">
        <f>T167</f>
        <v>1888.5300000000002</v>
      </c>
      <c r="Z117" s="349">
        <f>U167</f>
        <v>328.14</v>
      </c>
      <c r="AA117" s="349">
        <f>V167</f>
        <v>2216.67</v>
      </c>
    </row>
    <row r="118" spans="1:27" ht="14.1" customHeight="1" x14ac:dyDescent="0.2">
      <c r="A118" s="48">
        <v>1998</v>
      </c>
      <c r="B118" s="44" t="s">
        <v>12</v>
      </c>
      <c r="C118" s="223">
        <f>SUM(C115:C117)</f>
        <v>38546.529999999992</v>
      </c>
      <c r="D118" s="224">
        <f>SUM(D115:D117)</f>
        <v>15906.730000000003</v>
      </c>
      <c r="E118" s="225">
        <f t="shared" si="14"/>
        <v>54453.259999999995</v>
      </c>
      <c r="F118" s="226">
        <f>'Heißwasser-u. Kältenetz'!I118</f>
        <v>11845.48</v>
      </c>
      <c r="G118" s="227">
        <f>'Heißwasser-u. Kältenetz'!J118</f>
        <v>1262.67</v>
      </c>
      <c r="H118" s="228">
        <f>'Heißwasser-u. Kältenetz'!K118</f>
        <v>13108.15</v>
      </c>
      <c r="I118" s="226">
        <f>Warmwassernetze!AA118</f>
        <v>40613.140000000007</v>
      </c>
      <c r="J118" s="227">
        <f>Warmwassernetze!AB118</f>
        <v>13450.399999999998</v>
      </c>
      <c r="K118" s="228">
        <f>Warmwassernetze!AC118</f>
        <v>54063.540000000008</v>
      </c>
      <c r="L118" s="87">
        <f>'Heißwasser-u. Kältenetz'!M118</f>
        <v>368.98</v>
      </c>
      <c r="M118" s="86">
        <f>'Heißwasser-u. Kältenetz'!N118</f>
        <v>36.14</v>
      </c>
      <c r="N118" s="98">
        <f>'Heißwasser-u. Kältenetz'!O118</f>
        <v>405.12</v>
      </c>
      <c r="O118" s="234">
        <f t="shared" si="15"/>
        <v>91374.12999999999</v>
      </c>
      <c r="P118" s="235">
        <f t="shared" si="15"/>
        <v>30655.94</v>
      </c>
      <c r="Q118" s="231">
        <f t="shared" si="11"/>
        <v>122030.06999999999</v>
      </c>
      <c r="S118" s="350">
        <f t="shared" si="12"/>
        <v>0</v>
      </c>
      <c r="X118" s="349"/>
      <c r="Y118" s="349"/>
      <c r="Z118" s="349"/>
      <c r="AA118" s="349"/>
    </row>
    <row r="119" spans="1:27" ht="14.1" customHeight="1" x14ac:dyDescent="0.2">
      <c r="A119" s="131"/>
      <c r="B119" s="43" t="s">
        <v>15</v>
      </c>
      <c r="C119" s="232">
        <v>349.77</v>
      </c>
      <c r="D119" s="213">
        <v>241.08</v>
      </c>
      <c r="E119" s="214">
        <f t="shared" si="14"/>
        <v>590.85</v>
      </c>
      <c r="F119" s="215">
        <f>'Heißwasser-u. Kältenetz'!I119</f>
        <v>0</v>
      </c>
      <c r="G119" s="216">
        <f>'Heißwasser-u. Kältenetz'!J119</f>
        <v>31.189999999999998</v>
      </c>
      <c r="H119" s="217">
        <f>'Heißwasser-u. Kältenetz'!K119</f>
        <v>31.189999999999998</v>
      </c>
      <c r="I119" s="215">
        <f>Warmwassernetze!AA119</f>
        <v>3063.5299999999997</v>
      </c>
      <c r="J119" s="216">
        <f>Warmwassernetze!AB119</f>
        <v>1001.3299999999999</v>
      </c>
      <c r="K119" s="233">
        <f>Warmwassernetze!AC119</f>
        <v>4064.8599999999997</v>
      </c>
      <c r="L119" s="92">
        <f>'Heißwasser-u. Kältenetz'!M119</f>
        <v>0</v>
      </c>
      <c r="M119" s="93">
        <f>'Heißwasser-u. Kältenetz'!N119</f>
        <v>77.63</v>
      </c>
      <c r="N119" s="82">
        <f>'Heißwasser-u. Kältenetz'!O119</f>
        <v>77.63</v>
      </c>
      <c r="O119" s="220">
        <f t="shared" ref="O119:O124" si="16">SUM(C119,F119,I119,L119)</f>
        <v>3413.2999999999997</v>
      </c>
      <c r="P119" s="221">
        <f t="shared" ref="P119:P124" si="17">SUM(D119,G119,J119,M119)</f>
        <v>1351.23</v>
      </c>
      <c r="Q119" s="222">
        <f t="shared" ref="Q119:Q124" si="18">SUM(O119:P119)</f>
        <v>4764.53</v>
      </c>
      <c r="S119" s="350">
        <f t="shared" si="12"/>
        <v>1999</v>
      </c>
      <c r="T119" s="341">
        <f>E119+H119+K119+N119</f>
        <v>4764.53</v>
      </c>
      <c r="U119" s="341">
        <f>-(E120+H120+K120+N120)</f>
        <v>1767.3099999999997</v>
      </c>
      <c r="V119" s="341">
        <f>T119+U119</f>
        <v>6531.8399999999992</v>
      </c>
      <c r="X119" s="349"/>
      <c r="Y119" s="349"/>
      <c r="Z119" s="349"/>
      <c r="AA119" s="349"/>
    </row>
    <row r="120" spans="1:27" ht="14.1" customHeight="1" x14ac:dyDescent="0.2">
      <c r="A120" s="132"/>
      <c r="B120" s="46" t="s">
        <v>17</v>
      </c>
      <c r="C120" s="149">
        <v>-297.14999999999998</v>
      </c>
      <c r="D120" s="147">
        <v>-113.92</v>
      </c>
      <c r="E120" s="160">
        <f t="shared" si="14"/>
        <v>-411.07</v>
      </c>
      <c r="F120" s="236">
        <f>'Heißwasser-u. Kältenetz'!I120</f>
        <v>0</v>
      </c>
      <c r="G120" s="237">
        <f>'Heißwasser-u. Kältenetz'!J120</f>
        <v>0</v>
      </c>
      <c r="H120" s="217">
        <f>'Heißwasser-u. Kältenetz'!K120</f>
        <v>0</v>
      </c>
      <c r="I120" s="236">
        <f>Warmwassernetze!AA120</f>
        <v>-1098.8999999999999</v>
      </c>
      <c r="J120" s="237">
        <f>Warmwassernetze!AB120</f>
        <v>-257.34000000000003</v>
      </c>
      <c r="K120" s="217">
        <f>Warmwassernetze!AC120</f>
        <v>-1356.2399999999998</v>
      </c>
      <c r="L120" s="111">
        <f>'Heißwasser-u. Kältenetz'!M120</f>
        <v>0</v>
      </c>
      <c r="M120" s="112">
        <f>'Heißwasser-u. Kältenetz'!N120</f>
        <v>0</v>
      </c>
      <c r="N120" s="90">
        <f>'Heißwasser-u. Kältenetz'!O120</f>
        <v>0</v>
      </c>
      <c r="O120" s="229">
        <f t="shared" si="16"/>
        <v>-1396.0499999999997</v>
      </c>
      <c r="P120" s="230">
        <f t="shared" si="17"/>
        <v>-371.26000000000005</v>
      </c>
      <c r="Q120" s="238">
        <f t="shared" si="18"/>
        <v>-1767.3099999999997</v>
      </c>
      <c r="S120" s="350">
        <f t="shared" si="12"/>
        <v>0</v>
      </c>
      <c r="X120" s="349"/>
      <c r="Y120" s="349"/>
      <c r="Z120" s="349"/>
      <c r="AA120" s="349"/>
    </row>
    <row r="121" spans="1:27" ht="14.1" customHeight="1" x14ac:dyDescent="0.2">
      <c r="A121" s="48">
        <v>1999</v>
      </c>
      <c r="B121" s="44" t="s">
        <v>12</v>
      </c>
      <c r="C121" s="223">
        <f>SUM(C118:C120)</f>
        <v>38599.149999999987</v>
      </c>
      <c r="D121" s="224">
        <f>SUM(D118:D120)</f>
        <v>16033.890000000003</v>
      </c>
      <c r="E121" s="225">
        <f t="shared" si="14"/>
        <v>54633.039999999994</v>
      </c>
      <c r="F121" s="226">
        <f>'Heißwasser-u. Kältenetz'!I121</f>
        <v>11845.48</v>
      </c>
      <c r="G121" s="227">
        <f>'Heißwasser-u. Kältenetz'!J121</f>
        <v>1293.8600000000001</v>
      </c>
      <c r="H121" s="228">
        <f>'Heißwasser-u. Kältenetz'!K121</f>
        <v>13139.34</v>
      </c>
      <c r="I121" s="226">
        <f>Warmwassernetze!AA121</f>
        <v>42577.770000000004</v>
      </c>
      <c r="J121" s="227">
        <f>Warmwassernetze!AB121</f>
        <v>14194.39</v>
      </c>
      <c r="K121" s="228">
        <f>Warmwassernetze!AC121</f>
        <v>56772.160000000003</v>
      </c>
      <c r="L121" s="87">
        <f>'Heißwasser-u. Kältenetz'!M121</f>
        <v>368.98</v>
      </c>
      <c r="M121" s="86">
        <f>'Heißwasser-u. Kältenetz'!N121</f>
        <v>113.77</v>
      </c>
      <c r="N121" s="98">
        <f>'Heißwasser-u. Kältenetz'!O121</f>
        <v>482.75</v>
      </c>
      <c r="O121" s="234">
        <f t="shared" si="16"/>
        <v>93391.37999999999</v>
      </c>
      <c r="P121" s="235">
        <f t="shared" si="17"/>
        <v>31635.910000000003</v>
      </c>
      <c r="Q121" s="231">
        <f t="shared" si="18"/>
        <v>125027.29</v>
      </c>
      <c r="S121" s="350">
        <f t="shared" si="12"/>
        <v>0</v>
      </c>
      <c r="X121" s="349"/>
      <c r="Y121" s="349"/>
      <c r="Z121" s="349"/>
      <c r="AA121" s="349"/>
    </row>
    <row r="122" spans="1:27" ht="14.1" customHeight="1" x14ac:dyDescent="0.2">
      <c r="A122" s="131"/>
      <c r="B122" s="43" t="s">
        <v>15</v>
      </c>
      <c r="C122" s="232">
        <v>274.56</v>
      </c>
      <c r="D122" s="213">
        <v>135.83000000000001</v>
      </c>
      <c r="E122" s="214">
        <f t="shared" si="14"/>
        <v>410.39</v>
      </c>
      <c r="F122" s="215">
        <f>'Heißwasser-u. Kältenetz'!I122</f>
        <v>0</v>
      </c>
      <c r="G122" s="216">
        <f>'Heißwasser-u. Kältenetz'!J122</f>
        <v>208.34</v>
      </c>
      <c r="H122" s="217">
        <f>'Heißwasser-u. Kältenetz'!K122</f>
        <v>208.34</v>
      </c>
      <c r="I122" s="215">
        <f>Warmwassernetze!AA122</f>
        <v>2753.43</v>
      </c>
      <c r="J122" s="216">
        <f>Warmwassernetze!AB122</f>
        <v>366.92999999999995</v>
      </c>
      <c r="K122" s="233">
        <f>Warmwassernetze!AC122</f>
        <v>3120.3599999999997</v>
      </c>
      <c r="L122" s="92">
        <f>'Heißwasser-u. Kältenetz'!M122</f>
        <v>789.85</v>
      </c>
      <c r="M122" s="93">
        <f>'Heißwasser-u. Kältenetz'!N122</f>
        <v>3.28</v>
      </c>
      <c r="N122" s="82">
        <f>'Heißwasser-u. Kältenetz'!O122</f>
        <v>793.13</v>
      </c>
      <c r="O122" s="220">
        <f t="shared" si="16"/>
        <v>3817.8399999999997</v>
      </c>
      <c r="P122" s="221">
        <f t="shared" si="17"/>
        <v>714.37999999999988</v>
      </c>
      <c r="Q122" s="222">
        <f t="shared" si="18"/>
        <v>4532.2199999999993</v>
      </c>
      <c r="S122" s="350">
        <f t="shared" si="12"/>
        <v>2000</v>
      </c>
      <c r="T122" s="341">
        <f>E122+H122+K122+N122</f>
        <v>4532.2199999999993</v>
      </c>
      <c r="U122" s="341">
        <f>-(E123+H123+K123+N123)</f>
        <v>1095.3699999999999</v>
      </c>
      <c r="V122" s="341">
        <f>T122+U122</f>
        <v>5627.5899999999992</v>
      </c>
      <c r="X122" s="349"/>
      <c r="Y122" s="349"/>
      <c r="Z122" s="349"/>
      <c r="AA122" s="349"/>
    </row>
    <row r="123" spans="1:27" ht="14.1" customHeight="1" x14ac:dyDescent="0.2">
      <c r="A123" s="132"/>
      <c r="B123" s="46" t="s">
        <v>17</v>
      </c>
      <c r="C123" s="149">
        <v>-583.77</v>
      </c>
      <c r="D123" s="147">
        <v>-332.31</v>
      </c>
      <c r="E123" s="160">
        <f t="shared" si="14"/>
        <v>-916.07999999999993</v>
      </c>
      <c r="F123" s="236">
        <f>'Heißwasser-u. Kältenetz'!I123</f>
        <v>0</v>
      </c>
      <c r="G123" s="237">
        <f>'Heißwasser-u. Kältenetz'!J123</f>
        <v>0</v>
      </c>
      <c r="H123" s="217">
        <f>'Heißwasser-u. Kältenetz'!K123</f>
        <v>0</v>
      </c>
      <c r="I123" s="236">
        <f>Warmwassernetze!AA123</f>
        <v>-25.240000000000002</v>
      </c>
      <c r="J123" s="237">
        <f>Warmwassernetze!AB123</f>
        <v>-76.42</v>
      </c>
      <c r="K123" s="217">
        <f>Warmwassernetze!AC123</f>
        <v>-101.66</v>
      </c>
      <c r="L123" s="111">
        <f>'Heißwasser-u. Kältenetz'!M123</f>
        <v>0</v>
      </c>
      <c r="M123" s="112">
        <f>'Heißwasser-u. Kältenetz'!N123</f>
        <v>-77.63</v>
      </c>
      <c r="N123" s="90">
        <f>'Heißwasser-u. Kältenetz'!O123</f>
        <v>-77.63</v>
      </c>
      <c r="O123" s="229">
        <f t="shared" si="16"/>
        <v>-609.01</v>
      </c>
      <c r="P123" s="230">
        <f t="shared" si="17"/>
        <v>-486.36</v>
      </c>
      <c r="Q123" s="238">
        <f t="shared" si="18"/>
        <v>-1095.3699999999999</v>
      </c>
      <c r="S123" s="350">
        <f t="shared" si="12"/>
        <v>0</v>
      </c>
      <c r="X123" s="349"/>
      <c r="Y123" s="349"/>
      <c r="Z123" s="349"/>
      <c r="AA123" s="349"/>
    </row>
    <row r="124" spans="1:27" ht="14.1" customHeight="1" x14ac:dyDescent="0.2">
      <c r="A124" s="48">
        <v>2000</v>
      </c>
      <c r="B124" s="44" t="s">
        <v>12</v>
      </c>
      <c r="C124" s="223">
        <f>SUM(C121:C123)</f>
        <v>38289.939999999988</v>
      </c>
      <c r="D124" s="224">
        <f>SUM(D121:D123)</f>
        <v>15837.410000000003</v>
      </c>
      <c r="E124" s="225">
        <f t="shared" si="14"/>
        <v>54127.349999999991</v>
      </c>
      <c r="F124" s="226">
        <f>'Heißwasser-u. Kältenetz'!I124</f>
        <v>11845.48</v>
      </c>
      <c r="G124" s="227">
        <f>'Heißwasser-u. Kältenetz'!J124</f>
        <v>1502.2000000000003</v>
      </c>
      <c r="H124" s="228">
        <f>'Heißwasser-u. Kältenetz'!K124</f>
        <v>13347.68</v>
      </c>
      <c r="I124" s="226">
        <f>Warmwassernetze!AA124</f>
        <v>45305.960000000006</v>
      </c>
      <c r="J124" s="227">
        <f>Warmwassernetze!AB124</f>
        <v>14484.9</v>
      </c>
      <c r="K124" s="228">
        <f>Warmwassernetze!AC124</f>
        <v>59790.860000000008</v>
      </c>
      <c r="L124" s="87">
        <f>'Heißwasser-u. Kältenetz'!M124</f>
        <v>1158.83</v>
      </c>
      <c r="M124" s="86">
        <f>'Heißwasser-u. Kältenetz'!N124</f>
        <v>39.42</v>
      </c>
      <c r="N124" s="98">
        <f>'Heißwasser-u. Kältenetz'!O124</f>
        <v>1198.25</v>
      </c>
      <c r="O124" s="234">
        <f t="shared" si="16"/>
        <v>96600.209999999992</v>
      </c>
      <c r="P124" s="235">
        <f t="shared" si="17"/>
        <v>31863.93</v>
      </c>
      <c r="Q124" s="231">
        <f t="shared" si="18"/>
        <v>128464.13999999998</v>
      </c>
      <c r="S124" s="350">
        <f t="shared" si="12"/>
        <v>0</v>
      </c>
    </row>
    <row r="125" spans="1:27" ht="14.1" customHeight="1" x14ac:dyDescent="0.2">
      <c r="A125" s="131"/>
      <c r="B125" s="43" t="s">
        <v>15</v>
      </c>
      <c r="C125" s="232">
        <v>194.49</v>
      </c>
      <c r="D125" s="213">
        <v>180.09</v>
      </c>
      <c r="E125" s="214">
        <f>SUM(C125:D125)</f>
        <v>374.58000000000004</v>
      </c>
      <c r="F125" s="215">
        <f>'Heißwasser-u. Kältenetz'!I125</f>
        <v>0</v>
      </c>
      <c r="G125" s="216">
        <f>'Heißwasser-u. Kältenetz'!J125</f>
        <v>0</v>
      </c>
      <c r="H125" s="217">
        <f>'Heißwasser-u. Kältenetz'!K125</f>
        <v>0</v>
      </c>
      <c r="I125" s="215">
        <f>Warmwassernetze!AA125</f>
        <v>990.55</v>
      </c>
      <c r="J125" s="216">
        <f>Warmwassernetze!AB125</f>
        <v>805.69999999999993</v>
      </c>
      <c r="K125" s="233">
        <f>Warmwassernetze!AC125</f>
        <v>1796.25</v>
      </c>
      <c r="L125" s="92">
        <f>'Heißwasser-u. Kältenetz'!M125</f>
        <v>895.04</v>
      </c>
      <c r="M125" s="93">
        <f>'Heißwasser-u. Kältenetz'!N125</f>
        <v>25.93</v>
      </c>
      <c r="N125" s="82">
        <f>'Heißwasser-u. Kältenetz'!O125</f>
        <v>920.96999999999991</v>
      </c>
      <c r="O125" s="220">
        <f t="shared" ref="O125:P127" si="19">SUM(C125,F125,I125,L125)</f>
        <v>2080.08</v>
      </c>
      <c r="P125" s="221">
        <f t="shared" si="19"/>
        <v>1011.7199999999999</v>
      </c>
      <c r="Q125" s="222">
        <f>SUM(O125:P125)</f>
        <v>3091.7999999999997</v>
      </c>
      <c r="S125" s="350">
        <f t="shared" si="12"/>
        <v>2001</v>
      </c>
      <c r="T125" s="341">
        <f>E125+H125+K125+N125</f>
        <v>3091.7999999999997</v>
      </c>
      <c r="U125" s="341">
        <f>-(E126+H126+K126+N126)</f>
        <v>722.23</v>
      </c>
      <c r="V125" s="341">
        <f>T125+U125</f>
        <v>3814.0299999999997</v>
      </c>
    </row>
    <row r="126" spans="1:27" ht="14.1" customHeight="1" x14ac:dyDescent="0.2">
      <c r="A126" s="132"/>
      <c r="B126" s="46" t="s">
        <v>17</v>
      </c>
      <c r="C126" s="149">
        <v>-100.32</v>
      </c>
      <c r="D126" s="147">
        <v>-166.27</v>
      </c>
      <c r="E126" s="160">
        <f>SUM(C126:D126)</f>
        <v>-266.59000000000003</v>
      </c>
      <c r="F126" s="236">
        <f>'Heißwasser-u. Kältenetz'!I126</f>
        <v>0</v>
      </c>
      <c r="G126" s="237">
        <f>'Heißwasser-u. Kältenetz'!J126</f>
        <v>0</v>
      </c>
      <c r="H126" s="217">
        <f>'Heißwasser-u. Kältenetz'!K126</f>
        <v>0</v>
      </c>
      <c r="I126" s="236">
        <f>Warmwassernetze!AA126</f>
        <v>-239.43999999999997</v>
      </c>
      <c r="J126" s="237">
        <f>Warmwassernetze!AB126</f>
        <v>-216.2</v>
      </c>
      <c r="K126" s="217">
        <f>Warmwassernetze!AC126</f>
        <v>-455.64</v>
      </c>
      <c r="L126" s="111">
        <f>'Heißwasser-u. Kältenetz'!M126</f>
        <v>0</v>
      </c>
      <c r="M126" s="112">
        <f>'Heißwasser-u. Kältenetz'!N126</f>
        <v>0</v>
      </c>
      <c r="N126" s="90">
        <f>'Heißwasser-u. Kältenetz'!O126</f>
        <v>0</v>
      </c>
      <c r="O126" s="229">
        <f t="shared" si="19"/>
        <v>-339.76</v>
      </c>
      <c r="P126" s="230">
        <f t="shared" si="19"/>
        <v>-382.47</v>
      </c>
      <c r="Q126" s="238">
        <f>SUM(O126:P126)</f>
        <v>-722.23</v>
      </c>
      <c r="S126" s="350">
        <f t="shared" si="12"/>
        <v>0</v>
      </c>
    </row>
    <row r="127" spans="1:27" ht="14.1" customHeight="1" x14ac:dyDescent="0.2">
      <c r="A127" s="48">
        <v>2001</v>
      </c>
      <c r="B127" s="44" t="s">
        <v>12</v>
      </c>
      <c r="C127" s="223">
        <f>SUM(C124:C126)</f>
        <v>38384.109999999986</v>
      </c>
      <c r="D127" s="224">
        <f>SUM(D124:D126)</f>
        <v>15851.230000000003</v>
      </c>
      <c r="E127" s="225">
        <f>SUM(C127:D127)</f>
        <v>54235.339999999989</v>
      </c>
      <c r="F127" s="226">
        <f>'Heißwasser-u. Kältenetz'!I127</f>
        <v>11845.48</v>
      </c>
      <c r="G127" s="227">
        <f>'Heißwasser-u. Kältenetz'!J127</f>
        <v>1502.2000000000003</v>
      </c>
      <c r="H127" s="228">
        <f>'Heißwasser-u. Kältenetz'!K127</f>
        <v>13347.68</v>
      </c>
      <c r="I127" s="226">
        <f>Warmwassernetze!AA127</f>
        <v>46057.070000000007</v>
      </c>
      <c r="J127" s="227">
        <f>Warmwassernetze!AB127</f>
        <v>15074.399999999996</v>
      </c>
      <c r="K127" s="228">
        <f>Warmwassernetze!AC127</f>
        <v>61131.47</v>
      </c>
      <c r="L127" s="87">
        <f>'Heißwasser-u. Kältenetz'!M127</f>
        <v>2053.87</v>
      </c>
      <c r="M127" s="86">
        <f>'Heißwasser-u. Kältenetz'!N127</f>
        <v>65.349999999999994</v>
      </c>
      <c r="N127" s="98">
        <f>'Heißwasser-u. Kältenetz'!O127</f>
        <v>2119.2199999999998</v>
      </c>
      <c r="O127" s="234">
        <f t="shared" si="19"/>
        <v>98340.529999999984</v>
      </c>
      <c r="P127" s="235">
        <f t="shared" si="19"/>
        <v>32493.18</v>
      </c>
      <c r="Q127" s="231">
        <f>SUM(O127:P127)</f>
        <v>130833.70999999999</v>
      </c>
      <c r="S127" s="350">
        <f t="shared" si="12"/>
        <v>0</v>
      </c>
    </row>
    <row r="128" spans="1:27" ht="14.1" customHeight="1" x14ac:dyDescent="0.2">
      <c r="A128" s="131"/>
      <c r="B128" s="43" t="s">
        <v>15</v>
      </c>
      <c r="C128" s="232">
        <v>656.07</v>
      </c>
      <c r="D128" s="213">
        <v>128.27000000000001</v>
      </c>
      <c r="E128" s="214">
        <f t="shared" ref="E128:E133" si="20">SUM(C128:D128)</f>
        <v>784.34</v>
      </c>
      <c r="F128" s="215">
        <f>'Heißwasser-u. Kältenetz'!I128</f>
        <v>0</v>
      </c>
      <c r="G128" s="216">
        <f>'Heißwasser-u. Kältenetz'!J128</f>
        <v>0</v>
      </c>
      <c r="H128" s="217">
        <f>'Heißwasser-u. Kältenetz'!K128</f>
        <v>0</v>
      </c>
      <c r="I128" s="215">
        <f>Warmwassernetze!AA128</f>
        <v>1332.15</v>
      </c>
      <c r="J128" s="216">
        <f>Warmwassernetze!AB128</f>
        <v>503.51</v>
      </c>
      <c r="K128" s="233">
        <f>Warmwassernetze!AC128</f>
        <v>1835.66</v>
      </c>
      <c r="L128" s="92">
        <f>'Heißwasser-u. Kältenetz'!M128</f>
        <v>0</v>
      </c>
      <c r="M128" s="93">
        <f>'Heißwasser-u. Kältenetz'!N128</f>
        <v>0</v>
      </c>
      <c r="N128" s="82">
        <f>'Heißwasser-u. Kältenetz'!O128</f>
        <v>0</v>
      </c>
      <c r="O128" s="220">
        <f t="shared" ref="O128:P133" si="21">SUM(C128,F128,I128,L128)</f>
        <v>1988.2200000000003</v>
      </c>
      <c r="P128" s="221">
        <f t="shared" si="21"/>
        <v>631.78</v>
      </c>
      <c r="Q128" s="222">
        <f t="shared" ref="Q128:Q133" si="22">SUM(O128:P128)</f>
        <v>2620</v>
      </c>
      <c r="S128" s="350">
        <f t="shared" si="12"/>
        <v>2002</v>
      </c>
      <c r="T128" s="341">
        <f>E128+H128+K128+N128</f>
        <v>2620</v>
      </c>
      <c r="U128" s="341">
        <f>-(E129+H129+K129+N129)</f>
        <v>753.7</v>
      </c>
      <c r="V128" s="341">
        <f>T128+U128</f>
        <v>3373.7</v>
      </c>
    </row>
    <row r="129" spans="1:22" ht="14.1" customHeight="1" x14ac:dyDescent="0.2">
      <c r="A129" s="132"/>
      <c r="B129" s="46" t="s">
        <v>17</v>
      </c>
      <c r="C129" s="149">
        <v>-513.52</v>
      </c>
      <c r="D129" s="147">
        <v>-194.68</v>
      </c>
      <c r="E129" s="160">
        <f t="shared" si="20"/>
        <v>-708.2</v>
      </c>
      <c r="F129" s="236">
        <f>'Heißwasser-u. Kältenetz'!I129</f>
        <v>0</v>
      </c>
      <c r="G129" s="237">
        <f>'Heißwasser-u. Kältenetz'!J129</f>
        <v>0</v>
      </c>
      <c r="H129" s="217">
        <f>'Heißwasser-u. Kältenetz'!K129</f>
        <v>0</v>
      </c>
      <c r="I129" s="236">
        <f>Warmwassernetze!AA129</f>
        <v>-10.45</v>
      </c>
      <c r="J129" s="237">
        <f>Warmwassernetze!AB129</f>
        <v>-35.049999999999997</v>
      </c>
      <c r="K129" s="217">
        <f>Warmwassernetze!AC129</f>
        <v>-45.5</v>
      </c>
      <c r="L129" s="111">
        <f>'Heißwasser-u. Kältenetz'!M129</f>
        <v>0</v>
      </c>
      <c r="M129" s="112">
        <f>'Heißwasser-u. Kältenetz'!N129</f>
        <v>0</v>
      </c>
      <c r="N129" s="90">
        <f>'Heißwasser-u. Kältenetz'!O129</f>
        <v>0</v>
      </c>
      <c r="O129" s="229">
        <f t="shared" si="21"/>
        <v>-523.97</v>
      </c>
      <c r="P129" s="230">
        <f t="shared" si="21"/>
        <v>-229.73000000000002</v>
      </c>
      <c r="Q129" s="238">
        <f t="shared" si="22"/>
        <v>-753.7</v>
      </c>
      <c r="S129" s="350">
        <f t="shared" si="12"/>
        <v>0</v>
      </c>
    </row>
    <row r="130" spans="1:22" ht="14.1" customHeight="1" x14ac:dyDescent="0.2">
      <c r="A130" s="48">
        <v>2002</v>
      </c>
      <c r="B130" s="44" t="s">
        <v>12</v>
      </c>
      <c r="C130" s="223">
        <f>SUM(C127:C129)</f>
        <v>38526.659999999989</v>
      </c>
      <c r="D130" s="224">
        <f>SUM(D127:D129)</f>
        <v>15784.820000000003</v>
      </c>
      <c r="E130" s="225">
        <f t="shared" si="20"/>
        <v>54311.479999999996</v>
      </c>
      <c r="F130" s="226">
        <f>'Heißwasser-u. Kältenetz'!I130</f>
        <v>11845.48</v>
      </c>
      <c r="G130" s="227">
        <f>'Heißwasser-u. Kältenetz'!J130</f>
        <v>1502.2000000000003</v>
      </c>
      <c r="H130" s="228">
        <f>'Heißwasser-u. Kältenetz'!K130</f>
        <v>13347.68</v>
      </c>
      <c r="I130" s="226">
        <f>Warmwassernetze!AA130</f>
        <v>47378.770000000004</v>
      </c>
      <c r="J130" s="227">
        <f>Warmwassernetze!AB130</f>
        <v>15542.859999999995</v>
      </c>
      <c r="K130" s="228">
        <f>Warmwassernetze!AC130</f>
        <v>62921.63</v>
      </c>
      <c r="L130" s="87">
        <f>'Heißwasser-u. Kältenetz'!M130</f>
        <v>2053.87</v>
      </c>
      <c r="M130" s="86">
        <f>'Heißwasser-u. Kältenetz'!N130</f>
        <v>65.349999999999994</v>
      </c>
      <c r="N130" s="98">
        <f>'Heißwasser-u. Kältenetz'!O130</f>
        <v>2119.2199999999998</v>
      </c>
      <c r="O130" s="234">
        <f t="shared" si="21"/>
        <v>99804.779999999984</v>
      </c>
      <c r="P130" s="235">
        <f t="shared" si="21"/>
        <v>32895.229999999996</v>
      </c>
      <c r="Q130" s="231">
        <f t="shared" si="22"/>
        <v>132700.00999999998</v>
      </c>
      <c r="S130" s="350">
        <f t="shared" si="12"/>
        <v>0</v>
      </c>
    </row>
    <row r="131" spans="1:22" ht="14.1" customHeight="1" x14ac:dyDescent="0.2">
      <c r="A131" s="131"/>
      <c r="B131" s="43" t="s">
        <v>15</v>
      </c>
      <c r="C131" s="232">
        <v>274.69</v>
      </c>
      <c r="D131" s="213">
        <v>176</v>
      </c>
      <c r="E131" s="214">
        <f t="shared" si="20"/>
        <v>450.69</v>
      </c>
      <c r="F131" s="215">
        <f>'Heißwasser-u. Kältenetz'!I131</f>
        <v>0</v>
      </c>
      <c r="G131" s="216">
        <f>'Heißwasser-u. Kältenetz'!J131</f>
        <v>36.96</v>
      </c>
      <c r="H131" s="217">
        <f>'Heißwasser-u. Kältenetz'!K131</f>
        <v>36.96</v>
      </c>
      <c r="I131" s="215">
        <f>Warmwassernetze!AA131</f>
        <v>1198.99</v>
      </c>
      <c r="J131" s="216">
        <f>Warmwassernetze!AB131</f>
        <v>638.25</v>
      </c>
      <c r="K131" s="233">
        <f>Warmwassernetze!AC131</f>
        <v>1837.24</v>
      </c>
      <c r="L131" s="92">
        <f>'Heißwasser-u. Kältenetz'!M131</f>
        <v>52.94</v>
      </c>
      <c r="M131" s="93">
        <f>'Heißwasser-u. Kältenetz'!N131</f>
        <v>44.96</v>
      </c>
      <c r="N131" s="82">
        <f>'Heißwasser-u. Kältenetz'!O131</f>
        <v>97.9</v>
      </c>
      <c r="O131" s="220">
        <f t="shared" si="21"/>
        <v>1526.6200000000001</v>
      </c>
      <c r="P131" s="221">
        <f t="shared" si="21"/>
        <v>896.17000000000007</v>
      </c>
      <c r="Q131" s="222">
        <f t="shared" si="22"/>
        <v>2422.79</v>
      </c>
      <c r="S131" s="350" t="str">
        <f t="shared" si="12"/>
        <v>2002/3</v>
      </c>
      <c r="T131" s="341">
        <f>E131+H131+K131+N131</f>
        <v>2422.79</v>
      </c>
      <c r="U131" s="341">
        <f>-(E132+H132+K132+N132)</f>
        <v>1333.3700000000001</v>
      </c>
      <c r="V131" s="341">
        <f>T131+U131</f>
        <v>3756.16</v>
      </c>
    </row>
    <row r="132" spans="1:22" ht="14.1" customHeight="1" x14ac:dyDescent="0.2">
      <c r="A132" s="132"/>
      <c r="B132" s="46" t="s">
        <v>17</v>
      </c>
      <c r="C132" s="149">
        <v>-139.65</v>
      </c>
      <c r="D132" s="147">
        <v>-112.85</v>
      </c>
      <c r="E132" s="160">
        <f t="shared" si="20"/>
        <v>-252.5</v>
      </c>
      <c r="F132" s="236"/>
      <c r="G132" s="237">
        <f>'Heißwasser-u. Kältenetz'!J132</f>
        <v>0</v>
      </c>
      <c r="H132" s="217">
        <f>'Heißwasser-u. Kältenetz'!K132</f>
        <v>0</v>
      </c>
      <c r="I132" s="236">
        <f>Warmwassernetze!AA132</f>
        <v>-725.65</v>
      </c>
      <c r="J132" s="237">
        <f>Warmwassernetze!AB132</f>
        <v>-302.28000000000003</v>
      </c>
      <c r="K132" s="217">
        <f>Warmwassernetze!AC132</f>
        <v>-1027.93</v>
      </c>
      <c r="L132" s="111">
        <f>'Heißwasser-u. Kältenetz'!M132</f>
        <v>-52.94</v>
      </c>
      <c r="M132" s="112">
        <f>'Heißwasser-u. Kältenetz'!N132</f>
        <v>0</v>
      </c>
      <c r="N132" s="90">
        <f>'Heißwasser-u. Kältenetz'!O132</f>
        <v>-52.94</v>
      </c>
      <c r="O132" s="229">
        <f t="shared" si="21"/>
        <v>-918.24</v>
      </c>
      <c r="P132" s="230">
        <f t="shared" si="21"/>
        <v>-415.13</v>
      </c>
      <c r="Q132" s="238">
        <f t="shared" si="22"/>
        <v>-1333.37</v>
      </c>
      <c r="S132" s="350">
        <f t="shared" si="12"/>
        <v>0</v>
      </c>
    </row>
    <row r="133" spans="1:22" ht="14.1" customHeight="1" x14ac:dyDescent="0.2">
      <c r="A133" s="317" t="s">
        <v>31</v>
      </c>
      <c r="B133" s="44" t="s">
        <v>12</v>
      </c>
      <c r="C133" s="223">
        <f>SUM(C130:C132)</f>
        <v>38661.69999999999</v>
      </c>
      <c r="D133" s="224">
        <f>SUM(D130:D132)</f>
        <v>15847.970000000003</v>
      </c>
      <c r="E133" s="225">
        <f t="shared" si="20"/>
        <v>54509.669999999991</v>
      </c>
      <c r="F133" s="226">
        <f>'Heißwasser-u. Kältenetz'!I133</f>
        <v>11845.48</v>
      </c>
      <c r="G133" s="227">
        <f>'Heißwasser-u. Kältenetz'!J133</f>
        <v>1539.1600000000003</v>
      </c>
      <c r="H133" s="228">
        <f>'Heißwasser-u. Kältenetz'!K133</f>
        <v>13384.64</v>
      </c>
      <c r="I133" s="226">
        <f>Warmwassernetze!AA133</f>
        <v>47852.110000000008</v>
      </c>
      <c r="J133" s="227">
        <f>Warmwassernetze!AB133</f>
        <v>15878.829999999996</v>
      </c>
      <c r="K133" s="228">
        <f>Warmwassernetze!AC133</f>
        <v>63730.94</v>
      </c>
      <c r="L133" s="87">
        <f>'Heißwasser-u. Kältenetz'!M133</f>
        <v>2053.87</v>
      </c>
      <c r="M133" s="86">
        <f>'Heißwasser-u. Kältenetz'!N133</f>
        <v>110.31</v>
      </c>
      <c r="N133" s="98">
        <f>'Heißwasser-u. Kältenetz'!O133</f>
        <v>2164.1799999999998</v>
      </c>
      <c r="O133" s="234">
        <f t="shared" si="21"/>
        <v>100413.16</v>
      </c>
      <c r="P133" s="235">
        <f t="shared" si="21"/>
        <v>33376.269999999997</v>
      </c>
      <c r="Q133" s="231">
        <f t="shared" si="22"/>
        <v>133789.43</v>
      </c>
      <c r="S133" s="350">
        <f t="shared" si="12"/>
        <v>0</v>
      </c>
    </row>
    <row r="134" spans="1:22" ht="14.1" customHeight="1" x14ac:dyDescent="0.2">
      <c r="A134" s="131"/>
      <c r="B134" s="43" t="s">
        <v>15</v>
      </c>
      <c r="C134" s="232">
        <v>419.04</v>
      </c>
      <c r="D134" s="213">
        <v>164.39</v>
      </c>
      <c r="E134" s="214">
        <f t="shared" ref="E134:E142" si="23">SUM(C134:D134)</f>
        <v>583.43000000000006</v>
      </c>
      <c r="F134" s="215">
        <f>'Heißwasser-u. Kältenetz'!I134</f>
        <v>0</v>
      </c>
      <c r="G134" s="216">
        <f>'Heißwasser-u. Kältenetz'!J134</f>
        <v>63.22</v>
      </c>
      <c r="H134" s="217">
        <f>'Heißwasser-u. Kältenetz'!K134</f>
        <v>63.22</v>
      </c>
      <c r="I134" s="215">
        <f>Warmwassernetze!AA134</f>
        <v>1307.3899999999999</v>
      </c>
      <c r="J134" s="216">
        <f>Warmwassernetze!AB134</f>
        <v>347.8</v>
      </c>
      <c r="K134" s="233">
        <f>Warmwassernetze!AC134</f>
        <v>1655.1899999999998</v>
      </c>
      <c r="L134" s="92">
        <f>'Heißwasser-u. Kältenetz'!M134</f>
        <v>0</v>
      </c>
      <c r="M134" s="93">
        <f>'Heißwasser-u. Kältenetz'!N134</f>
        <v>0</v>
      </c>
      <c r="N134" s="82">
        <f>'Heißwasser-u. Kältenetz'!O134</f>
        <v>0</v>
      </c>
      <c r="O134" s="220">
        <f t="shared" ref="O134:P136" si="24">SUM(C134,F134,I134,L134)</f>
        <v>1726.4299999999998</v>
      </c>
      <c r="P134" s="221">
        <f t="shared" si="24"/>
        <v>575.41</v>
      </c>
      <c r="Q134" s="222">
        <f t="shared" ref="Q134:Q142" si="25">SUM(O134:P134)</f>
        <v>2301.8399999999997</v>
      </c>
      <c r="S134" s="350" t="str">
        <f t="shared" si="12"/>
        <v>2003/4</v>
      </c>
      <c r="T134" s="341">
        <f>E134+H134+K134+N134</f>
        <v>2301.84</v>
      </c>
      <c r="U134" s="341">
        <f>-(E135+H135+K135+N135)</f>
        <v>350.84000000000003</v>
      </c>
      <c r="V134" s="341">
        <f>T134+U134</f>
        <v>2652.6800000000003</v>
      </c>
    </row>
    <row r="135" spans="1:22" ht="14.1" customHeight="1" x14ac:dyDescent="0.2">
      <c r="A135" s="132"/>
      <c r="B135" s="46" t="s">
        <v>17</v>
      </c>
      <c r="C135" s="149">
        <v>-146.41</v>
      </c>
      <c r="D135" s="147">
        <v>-62.65</v>
      </c>
      <c r="E135" s="160">
        <f t="shared" si="23"/>
        <v>-209.06</v>
      </c>
      <c r="F135" s="236"/>
      <c r="G135" s="237">
        <f>'Heißwasser-u. Kältenetz'!J135</f>
        <v>0</v>
      </c>
      <c r="H135" s="217">
        <f>'Heißwasser-u. Kältenetz'!K135</f>
        <v>0</v>
      </c>
      <c r="I135" s="236">
        <f>Warmwassernetze!AA135</f>
        <v>-105.13000000000001</v>
      </c>
      <c r="J135" s="237">
        <f>Warmwassernetze!AB135</f>
        <v>-36.650000000000006</v>
      </c>
      <c r="K135" s="217">
        <f>Warmwassernetze!AC135</f>
        <v>-141.78000000000003</v>
      </c>
      <c r="L135" s="111">
        <f>'Heißwasser-u. Kältenetz'!M135</f>
        <v>0</v>
      </c>
      <c r="M135" s="112">
        <f>'Heißwasser-u. Kältenetz'!N135</f>
        <v>0</v>
      </c>
      <c r="N135" s="90">
        <f>'Heißwasser-u. Kältenetz'!O135</f>
        <v>0</v>
      </c>
      <c r="O135" s="229">
        <f t="shared" si="24"/>
        <v>-251.54000000000002</v>
      </c>
      <c r="P135" s="230">
        <f t="shared" si="24"/>
        <v>-99.300000000000011</v>
      </c>
      <c r="Q135" s="238">
        <f t="shared" si="25"/>
        <v>-350.84000000000003</v>
      </c>
      <c r="S135" s="350">
        <f t="shared" si="12"/>
        <v>0</v>
      </c>
    </row>
    <row r="136" spans="1:22" ht="14.1" customHeight="1" x14ac:dyDescent="0.2">
      <c r="A136" s="317" t="s">
        <v>32</v>
      </c>
      <c r="B136" s="44" t="s">
        <v>12</v>
      </c>
      <c r="C136" s="223">
        <f>SUM(C133:C135)</f>
        <v>38934.329999999987</v>
      </c>
      <c r="D136" s="224">
        <f>SUM(D133:D135)</f>
        <v>15949.710000000003</v>
      </c>
      <c r="E136" s="225">
        <f t="shared" si="23"/>
        <v>54884.039999999994</v>
      </c>
      <c r="F136" s="226">
        <f>'Heißwasser-u. Kältenetz'!I136</f>
        <v>11845.48</v>
      </c>
      <c r="G136" s="227">
        <f>'Heißwasser-u. Kältenetz'!J136</f>
        <v>1602.3800000000003</v>
      </c>
      <c r="H136" s="228">
        <f>'Heißwasser-u. Kältenetz'!K136</f>
        <v>13447.86</v>
      </c>
      <c r="I136" s="226">
        <f>Warmwassernetze!AA136</f>
        <v>49054.37000000001</v>
      </c>
      <c r="J136" s="227">
        <f>Warmwassernetze!AB136</f>
        <v>16189.98</v>
      </c>
      <c r="K136" s="228">
        <f>Warmwassernetze!AC136</f>
        <v>65244.350000000006</v>
      </c>
      <c r="L136" s="87">
        <f>'Heißwasser-u. Kältenetz'!M136</f>
        <v>2053.87</v>
      </c>
      <c r="M136" s="86">
        <f>'Heißwasser-u. Kältenetz'!N136</f>
        <v>110.31</v>
      </c>
      <c r="N136" s="98">
        <f>'Heißwasser-u. Kältenetz'!O136</f>
        <v>2164.1799999999998</v>
      </c>
      <c r="O136" s="234">
        <f t="shared" si="24"/>
        <v>101888.04999999999</v>
      </c>
      <c r="P136" s="235">
        <f t="shared" si="24"/>
        <v>33852.380000000005</v>
      </c>
      <c r="Q136" s="231">
        <f t="shared" si="25"/>
        <v>135740.43</v>
      </c>
      <c r="S136" s="350">
        <f t="shared" si="12"/>
        <v>0</v>
      </c>
    </row>
    <row r="137" spans="1:22" ht="14.1" customHeight="1" x14ac:dyDescent="0.2">
      <c r="A137" s="131"/>
      <c r="B137" s="43" t="s">
        <v>15</v>
      </c>
      <c r="C137" s="232">
        <v>64.260000000000005</v>
      </c>
      <c r="D137" s="213">
        <v>55.27</v>
      </c>
      <c r="E137" s="214">
        <f t="shared" si="23"/>
        <v>119.53</v>
      </c>
      <c r="F137" s="215">
        <f>'Heißwasser-u. Kältenetz'!I137</f>
        <v>658.68000000000006</v>
      </c>
      <c r="G137" s="216">
        <f>'Heißwasser-u. Kältenetz'!J137</f>
        <v>70.73</v>
      </c>
      <c r="H137" s="217">
        <f>'Heißwasser-u. Kältenetz'!K137</f>
        <v>729.41000000000008</v>
      </c>
      <c r="I137" s="215">
        <f>Warmwassernetze!AA137</f>
        <v>636.23</v>
      </c>
      <c r="J137" s="216">
        <f>Warmwassernetze!AB137</f>
        <v>598.15</v>
      </c>
      <c r="K137" s="233">
        <f>Warmwassernetze!AC137</f>
        <v>1234.3800000000001</v>
      </c>
      <c r="L137" s="92">
        <f>'Heißwasser-u. Kältenetz'!M137</f>
        <v>0</v>
      </c>
      <c r="M137" s="93">
        <f>'Heißwasser-u. Kältenetz'!N137</f>
        <v>0</v>
      </c>
      <c r="N137" s="82">
        <f>'Heißwasser-u. Kältenetz'!O137</f>
        <v>0</v>
      </c>
      <c r="O137" s="220">
        <f t="shared" ref="O137:P142" si="26">SUM(C137,F137,I137,L137)</f>
        <v>1359.17</v>
      </c>
      <c r="P137" s="221">
        <f t="shared" si="26"/>
        <v>724.15</v>
      </c>
      <c r="Q137" s="222">
        <f t="shared" si="25"/>
        <v>2083.3200000000002</v>
      </c>
      <c r="S137" s="350" t="str">
        <f t="shared" si="12"/>
        <v>2004/5</v>
      </c>
      <c r="T137" s="341">
        <f>E137+H137+K137+N137</f>
        <v>2083.3200000000002</v>
      </c>
      <c r="U137" s="341">
        <f>-(E138+H138+K138+N138)</f>
        <v>598.98</v>
      </c>
      <c r="V137" s="341">
        <f>T137+U137</f>
        <v>2682.3</v>
      </c>
    </row>
    <row r="138" spans="1:22" ht="14.1" customHeight="1" x14ac:dyDescent="0.2">
      <c r="A138" s="132"/>
      <c r="B138" s="46" t="s">
        <v>17</v>
      </c>
      <c r="C138" s="149">
        <v>-353.8</v>
      </c>
      <c r="D138" s="147">
        <v>-114.83</v>
      </c>
      <c r="E138" s="160">
        <f t="shared" si="23"/>
        <v>-468.63</v>
      </c>
      <c r="F138" s="236"/>
      <c r="G138" s="237">
        <f>'Heißwasser-u. Kältenetz'!J138</f>
        <v>0</v>
      </c>
      <c r="H138" s="217">
        <f>'Heißwasser-u. Kältenetz'!K138</f>
        <v>0</v>
      </c>
      <c r="I138" s="236">
        <f>Warmwassernetze!AA138</f>
        <v>-86.15</v>
      </c>
      <c r="J138" s="237">
        <f>Warmwassernetze!AB138</f>
        <v>-44.2</v>
      </c>
      <c r="K138" s="217">
        <f>Warmwassernetze!AC138</f>
        <v>-130.35000000000002</v>
      </c>
      <c r="L138" s="111">
        <f>'Heißwasser-u. Kältenetz'!M138</f>
        <v>0</v>
      </c>
      <c r="M138" s="112">
        <f>'Heißwasser-u. Kältenetz'!N138</f>
        <v>0</v>
      </c>
      <c r="N138" s="90">
        <f>'Heißwasser-u. Kältenetz'!O138</f>
        <v>0</v>
      </c>
      <c r="O138" s="229">
        <f t="shared" si="26"/>
        <v>-439.95000000000005</v>
      </c>
      <c r="P138" s="230">
        <f t="shared" si="26"/>
        <v>-159.03</v>
      </c>
      <c r="Q138" s="238">
        <f t="shared" si="25"/>
        <v>-598.98</v>
      </c>
      <c r="S138" s="350">
        <f t="shared" ref="S138:S145" si="27">A140</f>
        <v>0</v>
      </c>
    </row>
    <row r="139" spans="1:22" ht="14.1" customHeight="1" x14ac:dyDescent="0.2">
      <c r="A139" s="317" t="s">
        <v>33</v>
      </c>
      <c r="B139" s="44" t="s">
        <v>12</v>
      </c>
      <c r="C139" s="223">
        <f>SUM(C136:C138)</f>
        <v>38644.789999999986</v>
      </c>
      <c r="D139" s="224">
        <f>SUM(D136:D138)</f>
        <v>15890.150000000003</v>
      </c>
      <c r="E139" s="225">
        <f t="shared" si="23"/>
        <v>54534.939999999988</v>
      </c>
      <c r="F139" s="226">
        <f>'Heißwasser-u. Kältenetz'!I139</f>
        <v>12504.16</v>
      </c>
      <c r="G139" s="227">
        <f>'Heißwasser-u. Kältenetz'!J139</f>
        <v>1673.1100000000004</v>
      </c>
      <c r="H139" s="228">
        <f>'Heißwasser-u. Kältenetz'!K139</f>
        <v>14177.27</v>
      </c>
      <c r="I139" s="226">
        <f>Warmwassernetze!AA139</f>
        <v>49604.450000000012</v>
      </c>
      <c r="J139" s="227">
        <f>Warmwassernetze!AB139</f>
        <v>16743.93</v>
      </c>
      <c r="K139" s="228">
        <f>Warmwassernetze!AC139</f>
        <v>66348.38</v>
      </c>
      <c r="L139" s="87">
        <f>'Heißwasser-u. Kältenetz'!M139</f>
        <v>2053.87</v>
      </c>
      <c r="M139" s="86">
        <f>'Heißwasser-u. Kältenetz'!N139</f>
        <v>110.31</v>
      </c>
      <c r="N139" s="98">
        <f>'Heißwasser-u. Kältenetz'!O139</f>
        <v>2164.1799999999998</v>
      </c>
      <c r="O139" s="234">
        <f t="shared" si="26"/>
        <v>102807.26999999999</v>
      </c>
      <c r="P139" s="235">
        <f t="shared" si="26"/>
        <v>34417.5</v>
      </c>
      <c r="Q139" s="231">
        <f t="shared" si="25"/>
        <v>137224.76999999999</v>
      </c>
      <c r="S139" s="350">
        <f>A141</f>
        <v>0</v>
      </c>
    </row>
    <row r="140" spans="1:22" ht="14.1" customHeight="1" x14ac:dyDescent="0.2">
      <c r="A140" s="131"/>
      <c r="B140" s="43" t="s">
        <v>15</v>
      </c>
      <c r="C140" s="232">
        <v>25.87</v>
      </c>
      <c r="D140" s="213">
        <v>126.86</v>
      </c>
      <c r="E140" s="214">
        <f t="shared" si="23"/>
        <v>152.72999999999999</v>
      </c>
      <c r="F140" s="215">
        <f>'Heißwasser-u. Kältenetz'!I140</f>
        <v>0</v>
      </c>
      <c r="G140" s="216">
        <f>'Heißwasser-u. Kältenetz'!J140</f>
        <v>138.15</v>
      </c>
      <c r="H140" s="217">
        <f>'Heißwasser-u. Kältenetz'!K140</f>
        <v>138.15</v>
      </c>
      <c r="I140" s="215">
        <f>Warmwassernetze!AA140</f>
        <v>718.08</v>
      </c>
      <c r="J140" s="216">
        <f>Warmwassernetze!AB140</f>
        <v>743.33999999999992</v>
      </c>
      <c r="K140" s="233">
        <f>Warmwassernetze!AC140</f>
        <v>1461.42</v>
      </c>
      <c r="L140" s="92">
        <f>'Heißwasser-u. Kältenetz'!M140</f>
        <v>0</v>
      </c>
      <c r="M140" s="93">
        <f>'Heißwasser-u. Kältenetz'!N140</f>
        <v>0</v>
      </c>
      <c r="N140" s="82">
        <f>'Heißwasser-u. Kältenetz'!O140</f>
        <v>0</v>
      </c>
      <c r="O140" s="220">
        <f t="shared" si="26"/>
        <v>743.95</v>
      </c>
      <c r="P140" s="221">
        <f t="shared" si="26"/>
        <v>1008.3499999999999</v>
      </c>
      <c r="Q140" s="222">
        <f t="shared" si="25"/>
        <v>1752.3</v>
      </c>
      <c r="S140" s="350" t="str">
        <f t="shared" si="27"/>
        <v>2005/6</v>
      </c>
      <c r="T140" s="341">
        <f>E140+H140+K140+N140</f>
        <v>1752.3000000000002</v>
      </c>
      <c r="U140" s="341">
        <f>-(E141+H141+K141+N141)</f>
        <v>1398.9099999999999</v>
      </c>
      <c r="V140" s="341">
        <f>T140+U140</f>
        <v>3151.21</v>
      </c>
    </row>
    <row r="141" spans="1:22" ht="14.1" customHeight="1" x14ac:dyDescent="0.2">
      <c r="A141" s="132"/>
      <c r="B141" s="46" t="s">
        <v>17</v>
      </c>
      <c r="C141" s="149">
        <v>-589.09</v>
      </c>
      <c r="D141" s="147">
        <v>-370.75</v>
      </c>
      <c r="E141" s="160">
        <f t="shared" si="23"/>
        <v>-959.84</v>
      </c>
      <c r="F141" s="236"/>
      <c r="G141" s="237">
        <f>'Heißwasser-u. Kältenetz'!J141</f>
        <v>0</v>
      </c>
      <c r="H141" s="217">
        <f>'Heißwasser-u. Kältenetz'!K141</f>
        <v>0</v>
      </c>
      <c r="I141" s="236">
        <f>Warmwassernetze!AA141</f>
        <v>-355.54999999999995</v>
      </c>
      <c r="J141" s="237">
        <f>Warmwassernetze!AB141</f>
        <v>-83.52</v>
      </c>
      <c r="K141" s="217">
        <f>Warmwassernetze!AC141</f>
        <v>-439.06999999999994</v>
      </c>
      <c r="L141" s="111">
        <f>'Heißwasser-u. Kältenetz'!M141</f>
        <v>0</v>
      </c>
      <c r="M141" s="112">
        <f>'Heißwasser-u. Kältenetz'!N141</f>
        <v>0</v>
      </c>
      <c r="N141" s="90">
        <f>'Heißwasser-u. Kältenetz'!O141</f>
        <v>0</v>
      </c>
      <c r="O141" s="229">
        <f t="shared" si="26"/>
        <v>-944.64</v>
      </c>
      <c r="P141" s="230">
        <f t="shared" si="26"/>
        <v>-454.27</v>
      </c>
      <c r="Q141" s="238">
        <f t="shared" si="25"/>
        <v>-1398.9099999999999</v>
      </c>
      <c r="S141" s="350">
        <f t="shared" si="27"/>
        <v>0</v>
      </c>
    </row>
    <row r="142" spans="1:22" ht="14.1" customHeight="1" x14ac:dyDescent="0.2">
      <c r="A142" s="317" t="s">
        <v>34</v>
      </c>
      <c r="B142" s="44" t="s">
        <v>12</v>
      </c>
      <c r="C142" s="223">
        <f>SUM(C139:C141)</f>
        <v>38081.569999999992</v>
      </c>
      <c r="D142" s="224">
        <f>SUM(D139:D141)</f>
        <v>15646.260000000004</v>
      </c>
      <c r="E142" s="225">
        <f t="shared" si="23"/>
        <v>53727.829999999994</v>
      </c>
      <c r="F142" s="226">
        <f>'Heißwasser-u. Kältenetz'!I142</f>
        <v>12504.16</v>
      </c>
      <c r="G142" s="227">
        <f>'Heißwasser-u. Kältenetz'!J142</f>
        <v>1811.2600000000004</v>
      </c>
      <c r="H142" s="228">
        <f>'Heißwasser-u. Kältenetz'!K142</f>
        <v>14315.42</v>
      </c>
      <c r="I142" s="226">
        <f>Warmwassernetze!AA142</f>
        <v>49966.98000000001</v>
      </c>
      <c r="J142" s="227">
        <f>Warmwassernetze!AB142</f>
        <v>17403.749999999996</v>
      </c>
      <c r="K142" s="228">
        <f>Warmwassernetze!AC142</f>
        <v>67370.73000000001</v>
      </c>
      <c r="L142" s="87">
        <f>'Heißwasser-u. Kältenetz'!M142</f>
        <v>2053.87</v>
      </c>
      <c r="M142" s="86">
        <f>'Heißwasser-u. Kältenetz'!N142</f>
        <v>110.31</v>
      </c>
      <c r="N142" s="98">
        <f>'Heißwasser-u. Kältenetz'!O142</f>
        <v>2164.1799999999998</v>
      </c>
      <c r="O142" s="234">
        <f t="shared" si="26"/>
        <v>102606.58</v>
      </c>
      <c r="P142" s="235">
        <f t="shared" si="26"/>
        <v>34971.58</v>
      </c>
      <c r="Q142" s="231">
        <f t="shared" si="25"/>
        <v>137578.16</v>
      </c>
      <c r="S142" s="350">
        <f t="shared" si="27"/>
        <v>0</v>
      </c>
    </row>
    <row r="143" spans="1:22" ht="14.1" customHeight="1" x14ac:dyDescent="0.2">
      <c r="A143" s="131"/>
      <c r="B143" s="43" t="s">
        <v>15</v>
      </c>
      <c r="C143" s="232">
        <v>73.42</v>
      </c>
      <c r="D143" s="213" t="s">
        <v>16</v>
      </c>
      <c r="E143" s="214">
        <f t="shared" ref="E143:E150" si="28">SUM(C143:D143)</f>
        <v>73.42</v>
      </c>
      <c r="F143" s="215">
        <f>'Heißwasser-u. Kältenetz'!I143</f>
        <v>0</v>
      </c>
      <c r="G143" s="216">
        <f>'Heißwasser-u. Kältenetz'!J143</f>
        <v>138.61000000000001</v>
      </c>
      <c r="H143" s="217">
        <f>'Heißwasser-u. Kältenetz'!K143</f>
        <v>138.61000000000001</v>
      </c>
      <c r="I143" s="215">
        <f>Warmwassernetze!AA143</f>
        <v>8200.23</v>
      </c>
      <c r="J143" s="216">
        <f>Warmwassernetze!AB143</f>
        <v>1852.77</v>
      </c>
      <c r="K143" s="233">
        <f>Warmwassernetze!AC143</f>
        <v>10053</v>
      </c>
      <c r="L143" s="92">
        <f>'Heißwasser-u. Kältenetz'!M143</f>
        <v>0</v>
      </c>
      <c r="M143" s="93">
        <f>'Heißwasser-u. Kältenetz'!N143</f>
        <v>0</v>
      </c>
      <c r="N143" s="82">
        <f>'Heißwasser-u. Kältenetz'!O143</f>
        <v>0</v>
      </c>
      <c r="O143" s="220">
        <f t="shared" ref="O143:P145" si="29">SUM(C143,F143,I143,L143)</f>
        <v>8273.65</v>
      </c>
      <c r="P143" s="221">
        <f t="shared" si="29"/>
        <v>1991.38</v>
      </c>
      <c r="Q143" s="222">
        <f t="shared" ref="Q143:Q148" si="30">SUM(O143:P143)</f>
        <v>10265.029999999999</v>
      </c>
      <c r="S143" s="350" t="str">
        <f t="shared" si="27"/>
        <v>2006/7</v>
      </c>
      <c r="T143" s="341">
        <f>E143+H143+K143+N143</f>
        <v>10265.030000000001</v>
      </c>
      <c r="U143" s="341">
        <f>-(E144+H144+K144+N144)</f>
        <v>4628.8600000000006</v>
      </c>
      <c r="V143" s="341">
        <f>T143+U143</f>
        <v>14893.890000000001</v>
      </c>
    </row>
    <row r="144" spans="1:22" ht="14.1" customHeight="1" x14ac:dyDescent="0.2">
      <c r="A144" s="132"/>
      <c r="B144" s="46" t="s">
        <v>17</v>
      </c>
      <c r="C144" s="149">
        <v>-2333.67</v>
      </c>
      <c r="D144" s="147">
        <v>-2095.92</v>
      </c>
      <c r="E144" s="160">
        <f t="shared" si="28"/>
        <v>-4429.59</v>
      </c>
      <c r="F144" s="236"/>
      <c r="G144" s="237">
        <f>'Heißwasser-u. Kältenetz'!J144</f>
        <v>-20.6</v>
      </c>
      <c r="H144" s="217">
        <f>'Heißwasser-u. Kältenetz'!K144</f>
        <v>-20.6</v>
      </c>
      <c r="I144" s="236">
        <f>Warmwassernetze!AA144</f>
        <v>-178.67</v>
      </c>
      <c r="J144" s="237">
        <f>Warmwassernetze!AB144</f>
        <v>0</v>
      </c>
      <c r="K144" s="217">
        <f>Warmwassernetze!AC144</f>
        <v>-178.67</v>
      </c>
      <c r="L144" s="111">
        <f>'Heißwasser-u. Kältenetz'!M144</f>
        <v>0</v>
      </c>
      <c r="M144" s="112">
        <f>'Heißwasser-u. Kältenetz'!N144</f>
        <v>0</v>
      </c>
      <c r="N144" s="90">
        <f>'Heißwasser-u. Kältenetz'!O144</f>
        <v>0</v>
      </c>
      <c r="O144" s="229">
        <f t="shared" si="29"/>
        <v>-2512.34</v>
      </c>
      <c r="P144" s="230">
        <f t="shared" si="29"/>
        <v>-2116.52</v>
      </c>
      <c r="Q144" s="238">
        <f t="shared" si="30"/>
        <v>-4628.8600000000006</v>
      </c>
      <c r="S144" s="350">
        <f t="shared" si="27"/>
        <v>0</v>
      </c>
    </row>
    <row r="145" spans="1:22" ht="14.1" customHeight="1" x14ac:dyDescent="0.2">
      <c r="A145" s="317" t="s">
        <v>74</v>
      </c>
      <c r="B145" s="44" t="s">
        <v>12</v>
      </c>
      <c r="C145" s="223">
        <f>SUM(C142:C144)</f>
        <v>35821.319999999992</v>
      </c>
      <c r="D145" s="224">
        <f>SUM(D142:D144)</f>
        <v>13550.340000000004</v>
      </c>
      <c r="E145" s="225">
        <f t="shared" si="28"/>
        <v>49371.659999999996</v>
      </c>
      <c r="F145" s="226">
        <f>'Heißwasser-u. Kältenetz'!I145</f>
        <v>12504.16</v>
      </c>
      <c r="G145" s="227">
        <f>'Heißwasser-u. Kältenetz'!J145</f>
        <v>1929.2700000000004</v>
      </c>
      <c r="H145" s="228">
        <f>'Heißwasser-u. Kältenetz'!K145</f>
        <v>14433.43</v>
      </c>
      <c r="I145" s="226">
        <f>Warmwassernetze!AA145</f>
        <v>57988.540000000015</v>
      </c>
      <c r="J145" s="227">
        <f>Warmwassernetze!AB145</f>
        <v>19256.52</v>
      </c>
      <c r="K145" s="228">
        <f>Warmwassernetze!AC145</f>
        <v>77245.060000000012</v>
      </c>
      <c r="L145" s="87">
        <f>'Heißwasser-u. Kältenetz'!M145</f>
        <v>2053.87</v>
      </c>
      <c r="M145" s="86">
        <f>'Heißwasser-u. Kältenetz'!N145</f>
        <v>110.31</v>
      </c>
      <c r="N145" s="98">
        <f>'Heißwasser-u. Kältenetz'!O145</f>
        <v>2164.1799999999998</v>
      </c>
      <c r="O145" s="234">
        <f t="shared" si="29"/>
        <v>108367.89000000001</v>
      </c>
      <c r="P145" s="235">
        <f t="shared" si="29"/>
        <v>34846.44</v>
      </c>
      <c r="Q145" s="231">
        <f t="shared" si="30"/>
        <v>143214.33000000002</v>
      </c>
      <c r="S145" s="350">
        <f t="shared" si="27"/>
        <v>0</v>
      </c>
    </row>
    <row r="146" spans="1:22" ht="14.1" customHeight="1" x14ac:dyDescent="0.2">
      <c r="A146" s="131"/>
      <c r="B146" s="43" t="s">
        <v>15</v>
      </c>
      <c r="C146" s="232">
        <v>7.4</v>
      </c>
      <c r="D146" s="213">
        <v>214.97</v>
      </c>
      <c r="E146" s="214">
        <f t="shared" si="28"/>
        <v>222.37</v>
      </c>
      <c r="F146" s="215">
        <f>'Heißwasser-u. Kältenetz'!I146</f>
        <v>140.80000000000001</v>
      </c>
      <c r="G146" s="216">
        <f>'Heißwasser-u. Kältenetz'!J146</f>
        <v>60.650000000000006</v>
      </c>
      <c r="H146" s="217">
        <f>'Heißwasser-u. Kältenetz'!K146</f>
        <v>201.45000000000002</v>
      </c>
      <c r="I146" s="215">
        <f>Warmwassernetze!AA146</f>
        <v>2854</v>
      </c>
      <c r="J146" s="216">
        <f>Warmwassernetze!AB146</f>
        <v>1038.8899999999999</v>
      </c>
      <c r="K146" s="233">
        <f>Warmwassernetze!AC146</f>
        <v>3892.89</v>
      </c>
      <c r="L146" s="92">
        <f>'Heißwasser-u. Kältenetz'!M146</f>
        <v>0</v>
      </c>
      <c r="M146" s="93">
        <f>'Heißwasser-u. Kältenetz'!N146</f>
        <v>107.1</v>
      </c>
      <c r="N146" s="82">
        <f>'Heißwasser-u. Kältenetz'!O146</f>
        <v>107.1</v>
      </c>
      <c r="O146" s="220">
        <f t="shared" ref="O146:P148" si="31">SUM(C146,F146,I146,L146)</f>
        <v>3002.2</v>
      </c>
      <c r="P146" s="221">
        <f t="shared" si="31"/>
        <v>1421.6099999999997</v>
      </c>
      <c r="Q146" s="222">
        <f t="shared" si="30"/>
        <v>4423.8099999999995</v>
      </c>
      <c r="S146" s="350" t="str">
        <f>A148</f>
        <v>2007/8</v>
      </c>
      <c r="T146" s="341">
        <f>E146+H146+K146+N146</f>
        <v>4423.8100000000004</v>
      </c>
      <c r="U146" s="341">
        <f>-(E147+H147+K147+N147)</f>
        <v>1857.06</v>
      </c>
      <c r="V146" s="341">
        <f>T146+U146</f>
        <v>6280.8700000000008</v>
      </c>
    </row>
    <row r="147" spans="1:22" ht="14.1" customHeight="1" x14ac:dyDescent="0.2">
      <c r="A147" s="132"/>
      <c r="B147" s="46" t="s">
        <v>17</v>
      </c>
      <c r="C147" s="149">
        <v>-1020.98</v>
      </c>
      <c r="D147" s="147">
        <v>-330.58</v>
      </c>
      <c r="E147" s="160">
        <f t="shared" si="28"/>
        <v>-1351.56</v>
      </c>
      <c r="F147" s="236"/>
      <c r="G147" s="237">
        <f>'Heißwasser-u. Kältenetz'!J147</f>
        <v>0</v>
      </c>
      <c r="H147" s="217">
        <f>'Heißwasser-u. Kältenetz'!K147</f>
        <v>0</v>
      </c>
      <c r="I147" s="236">
        <f>Warmwassernetze!AA147</f>
        <v>-435.04999999999995</v>
      </c>
      <c r="J147" s="237">
        <f>Warmwassernetze!AB147</f>
        <v>-70.45</v>
      </c>
      <c r="K147" s="217">
        <f>Warmwassernetze!AC147</f>
        <v>-505.49999999999994</v>
      </c>
      <c r="L147" s="111">
        <f>'Heißwasser-u. Kältenetz'!M180</f>
        <v>0</v>
      </c>
      <c r="M147" s="112">
        <f>'Heißwasser-u. Kältenetz'!N180</f>
        <v>0</v>
      </c>
      <c r="N147" s="90">
        <f>'Heißwasser-u. Kältenetz'!O180</f>
        <v>0</v>
      </c>
      <c r="O147" s="229">
        <f t="shared" si="31"/>
        <v>-1456.03</v>
      </c>
      <c r="P147" s="230">
        <f t="shared" si="31"/>
        <v>-401.03</v>
      </c>
      <c r="Q147" s="238">
        <f t="shared" si="30"/>
        <v>-1857.06</v>
      </c>
    </row>
    <row r="148" spans="1:22" ht="15" customHeight="1" x14ac:dyDescent="0.2">
      <c r="A148" s="317" t="s">
        <v>88</v>
      </c>
      <c r="B148" s="44" t="s">
        <v>12</v>
      </c>
      <c r="C148" s="223">
        <f>SUM(C145:C147)</f>
        <v>34807.739999999991</v>
      </c>
      <c r="D148" s="224">
        <f>SUM(D145:D147)</f>
        <v>13434.730000000003</v>
      </c>
      <c r="E148" s="225">
        <f t="shared" si="28"/>
        <v>48242.469999999994</v>
      </c>
      <c r="F148" s="226">
        <f>'Heißwasser-u. Kältenetz'!I148</f>
        <v>12644.960000000001</v>
      </c>
      <c r="G148" s="227">
        <f>'Heißwasser-u. Kältenetz'!J148</f>
        <v>1989.9200000000005</v>
      </c>
      <c r="H148" s="228">
        <f>'Heißwasser-u. Kältenetz'!K148</f>
        <v>14634.880000000001</v>
      </c>
      <c r="I148" s="226">
        <f>Warmwassernetze!AA148</f>
        <v>60407.490000000013</v>
      </c>
      <c r="J148" s="227">
        <f>Warmwassernetze!AB148</f>
        <v>20224.960000000003</v>
      </c>
      <c r="K148" s="228">
        <f>Warmwassernetze!AC148</f>
        <v>80632.450000000012</v>
      </c>
      <c r="L148" s="87">
        <f>'Heißwasser-u. Kältenetz'!M148</f>
        <v>2053.87</v>
      </c>
      <c r="M148" s="86">
        <f>'Heißwasser-u. Kältenetz'!N148</f>
        <v>217.41</v>
      </c>
      <c r="N148" s="98">
        <f>'Heißwasser-u. Kältenetz'!O148</f>
        <v>2271.2799999999997</v>
      </c>
      <c r="O148" s="234">
        <f t="shared" si="31"/>
        <v>109914.06</v>
      </c>
      <c r="P148" s="235">
        <f t="shared" si="31"/>
        <v>35867.020000000011</v>
      </c>
      <c r="Q148" s="231">
        <f t="shared" si="30"/>
        <v>145781.08000000002</v>
      </c>
      <c r="S148" s="335" t="s">
        <v>16</v>
      </c>
    </row>
    <row r="149" spans="1:22" ht="14.1" customHeight="1" x14ac:dyDescent="0.2">
      <c r="A149" s="131"/>
      <c r="B149" s="43" t="s">
        <v>15</v>
      </c>
      <c r="C149" s="232">
        <v>18.55</v>
      </c>
      <c r="D149" s="213">
        <v>50.74</v>
      </c>
      <c r="E149" s="214">
        <f t="shared" si="28"/>
        <v>69.290000000000006</v>
      </c>
      <c r="F149" s="215">
        <f>'Heißwasser-u. Kältenetz'!I149</f>
        <v>400.33</v>
      </c>
      <c r="G149" s="216">
        <f>'Heißwasser-u. Kältenetz'!J149</f>
        <v>11.3</v>
      </c>
      <c r="H149" s="217">
        <f>'Heißwasser-u. Kältenetz'!K149</f>
        <v>411.63</v>
      </c>
      <c r="I149" s="215">
        <f>Warmwassernetze!AA149</f>
        <v>2844.46</v>
      </c>
      <c r="J149" s="216">
        <f>Warmwassernetze!AB149</f>
        <v>711.69999999999993</v>
      </c>
      <c r="K149" s="233">
        <f>Warmwassernetze!AC149</f>
        <v>3556.16</v>
      </c>
      <c r="L149" s="92">
        <f>'Heißwasser-u. Kältenetz'!M149</f>
        <v>0</v>
      </c>
      <c r="M149" s="93">
        <f>'Heißwasser-u. Kältenetz'!N149</f>
        <v>32.31</v>
      </c>
      <c r="N149" s="82">
        <f>'Heißwasser-u. Kältenetz'!O149</f>
        <v>32.31</v>
      </c>
      <c r="O149" s="220">
        <f t="shared" ref="O149:P151" si="32">SUM(C149,F149,I149,L149)</f>
        <v>3263.34</v>
      </c>
      <c r="P149" s="221">
        <f t="shared" si="32"/>
        <v>806.05</v>
      </c>
      <c r="Q149" s="222">
        <f t="shared" ref="Q149:Q154" si="33">SUM(O149:P149)</f>
        <v>4069.3900000000003</v>
      </c>
      <c r="S149" s="350" t="str">
        <f>A151</f>
        <v>2008/9</v>
      </c>
      <c r="T149" s="341">
        <f>E149+H149+K149+N149</f>
        <v>4069.39</v>
      </c>
      <c r="U149" s="341">
        <f>-(E150+H150+K150+N150)</f>
        <v>1486.78</v>
      </c>
      <c r="V149" s="341">
        <f>T149+U149</f>
        <v>5556.17</v>
      </c>
    </row>
    <row r="150" spans="1:22" ht="14.1" customHeight="1" x14ac:dyDescent="0.2">
      <c r="A150" s="132"/>
      <c r="B150" s="46" t="s">
        <v>17</v>
      </c>
      <c r="C150" s="149">
        <v>-1145.52</v>
      </c>
      <c r="D150" s="147">
        <v>-330.67</v>
      </c>
      <c r="E150" s="160">
        <f t="shared" si="28"/>
        <v>-1476.19</v>
      </c>
      <c r="F150" s="236"/>
      <c r="G150" s="237">
        <f>'Heißwasser-u. Kältenetz'!J150</f>
        <v>0</v>
      </c>
      <c r="H150" s="217">
        <f>'Heißwasser-u. Kältenetz'!K150</f>
        <v>0</v>
      </c>
      <c r="I150" s="236">
        <f>Warmwassernetze!AA150</f>
        <v>-1.98</v>
      </c>
      <c r="J150" s="237">
        <f>Warmwassernetze!AB150</f>
        <v>-8.61</v>
      </c>
      <c r="K150" s="217">
        <f>Warmwassernetze!AC150</f>
        <v>-10.59</v>
      </c>
      <c r="L150" s="111">
        <f>'Heißwasser-u. Kältenetz'!M150</f>
        <v>0</v>
      </c>
      <c r="M150" s="112">
        <f>'Heißwasser-u. Kältenetz'!N150</f>
        <v>0</v>
      </c>
      <c r="N150" s="90">
        <f>'Heißwasser-u. Kältenetz'!O150</f>
        <v>0</v>
      </c>
      <c r="O150" s="229">
        <f t="shared" si="32"/>
        <v>-1147.5</v>
      </c>
      <c r="P150" s="230">
        <f t="shared" si="32"/>
        <v>-339.28000000000003</v>
      </c>
      <c r="Q150" s="238">
        <f t="shared" si="33"/>
        <v>-1486.78</v>
      </c>
    </row>
    <row r="151" spans="1:22" ht="14.1" customHeight="1" x14ac:dyDescent="0.2">
      <c r="A151" s="317" t="s">
        <v>89</v>
      </c>
      <c r="B151" s="44" t="s">
        <v>12</v>
      </c>
      <c r="C151" s="223">
        <f>SUM(C148:C150)</f>
        <v>33680.769999999997</v>
      </c>
      <c r="D151" s="224">
        <f>SUM(D148:D150)</f>
        <v>13154.800000000003</v>
      </c>
      <c r="E151" s="225">
        <f t="shared" ref="E151:E158" si="34">SUM(C151:D151)</f>
        <v>46835.57</v>
      </c>
      <c r="F151" s="226">
        <f>'Heißwasser-u. Kältenetz'!I151</f>
        <v>13045.29</v>
      </c>
      <c r="G151" s="227">
        <f>'Heißwasser-u. Kältenetz'!J151</f>
        <v>2001.2200000000005</v>
      </c>
      <c r="H151" s="228">
        <f>'Heißwasser-u. Kältenetz'!K151</f>
        <v>15046.510000000002</v>
      </c>
      <c r="I151" s="226">
        <f>Warmwassernetze!AA151</f>
        <v>63249.970000000008</v>
      </c>
      <c r="J151" s="227">
        <f>Warmwassernetze!AB151</f>
        <v>20928.050000000003</v>
      </c>
      <c r="K151" s="228">
        <f>Warmwassernetze!AC151</f>
        <v>84178.020000000019</v>
      </c>
      <c r="L151" s="87">
        <f>'Heißwasser-u. Kältenetz'!M151</f>
        <v>2053.87</v>
      </c>
      <c r="M151" s="86">
        <f>'Heißwasser-u. Kältenetz'!N151</f>
        <v>249.72</v>
      </c>
      <c r="N151" s="98">
        <f>'Heißwasser-u. Kältenetz'!O151</f>
        <v>2303.5899999999997</v>
      </c>
      <c r="O151" s="234">
        <f t="shared" si="32"/>
        <v>112029.9</v>
      </c>
      <c r="P151" s="235">
        <f t="shared" si="32"/>
        <v>36333.790000000008</v>
      </c>
      <c r="Q151" s="231">
        <f t="shared" si="33"/>
        <v>148363.69</v>
      </c>
      <c r="S151" s="335" t="s">
        <v>16</v>
      </c>
    </row>
    <row r="152" spans="1:22" ht="14.1" customHeight="1" x14ac:dyDescent="0.2">
      <c r="A152" s="131"/>
      <c r="B152" s="43" t="s">
        <v>15</v>
      </c>
      <c r="C152" s="232">
        <v>205.29</v>
      </c>
      <c r="D152" s="213">
        <v>59.28</v>
      </c>
      <c r="E152" s="214">
        <f t="shared" si="34"/>
        <v>264.57</v>
      </c>
      <c r="F152" s="215">
        <f>'Heißwasser-u. Kältenetz'!I152</f>
        <v>247.19</v>
      </c>
      <c r="G152" s="216">
        <f>'Heißwasser-u. Kältenetz'!J152</f>
        <v>3.3</v>
      </c>
      <c r="H152" s="217">
        <f>'Heißwasser-u. Kältenetz'!K152</f>
        <v>250.49</v>
      </c>
      <c r="I152" s="215">
        <f>Warmwassernetze!AA152</f>
        <v>4616.9900000000007</v>
      </c>
      <c r="J152" s="216">
        <f>Warmwassernetze!AB152</f>
        <v>1688.76</v>
      </c>
      <c r="K152" s="233">
        <f>Warmwassernetze!AC152</f>
        <v>6305.7500000000009</v>
      </c>
      <c r="L152" s="92">
        <f>'Heißwasser-u. Kältenetz'!M152</f>
        <v>48.64</v>
      </c>
      <c r="M152" s="93">
        <f>'Heißwasser-u. Kältenetz'!N152</f>
        <v>103.36</v>
      </c>
      <c r="N152" s="82">
        <f>'Heißwasser-u. Kältenetz'!O152</f>
        <v>152</v>
      </c>
      <c r="O152" s="220">
        <f t="shared" ref="O152:P154" si="35">SUM(C152,F152,I152,L152)</f>
        <v>5118.1100000000015</v>
      </c>
      <c r="P152" s="221">
        <f t="shared" si="35"/>
        <v>1854.6999999999998</v>
      </c>
      <c r="Q152" s="222">
        <f t="shared" si="33"/>
        <v>6972.8100000000013</v>
      </c>
      <c r="S152" s="350" t="str">
        <f>A154</f>
        <v>2009/10</v>
      </c>
      <c r="T152" s="341">
        <f>E152+H152+K152+N152-2629.56</f>
        <v>4343.2500000000018</v>
      </c>
      <c r="U152" s="341">
        <f>-(E153+H153+K153+N153)-2629.56</f>
        <v>1022.1799999999998</v>
      </c>
      <c r="V152" s="341">
        <f>T152+U152</f>
        <v>5365.4300000000021</v>
      </c>
    </row>
    <row r="153" spans="1:22" ht="14.1" customHeight="1" x14ac:dyDescent="0.2">
      <c r="A153" s="132"/>
      <c r="B153" s="46" t="s">
        <v>17</v>
      </c>
      <c r="C153" s="149">
        <v>-601.9</v>
      </c>
      <c r="D153" s="147">
        <v>-280.55</v>
      </c>
      <c r="E153" s="160">
        <f t="shared" si="34"/>
        <v>-882.45</v>
      </c>
      <c r="F153" s="236">
        <f>'Heißwasser-u. Kältenetz'!I153</f>
        <v>0</v>
      </c>
      <c r="G153" s="237">
        <f>'Heißwasser-u. Kältenetz'!J153</f>
        <v>-3.9</v>
      </c>
      <c r="H153" s="217">
        <f>'Heißwasser-u. Kältenetz'!K153</f>
        <v>-3.9</v>
      </c>
      <c r="I153" s="236">
        <f>Warmwassernetze!AA153</f>
        <v>-2277</v>
      </c>
      <c r="J153" s="237">
        <f>Warmwassernetze!AB153</f>
        <v>-488.39</v>
      </c>
      <c r="K153" s="217">
        <f>Warmwassernetze!AC153</f>
        <v>-2765.39</v>
      </c>
      <c r="L153" s="111">
        <f>'Heißwasser-u. Kältenetz'!M153</f>
        <v>0</v>
      </c>
      <c r="M153" s="112">
        <f>'Heißwasser-u. Kältenetz'!N153</f>
        <v>0</v>
      </c>
      <c r="N153" s="90">
        <f>'Heißwasser-u. Kältenetz'!O153</f>
        <v>0</v>
      </c>
      <c r="O153" s="229">
        <f t="shared" si="35"/>
        <v>-2878.9</v>
      </c>
      <c r="P153" s="230">
        <f t="shared" si="35"/>
        <v>-772.83999999999992</v>
      </c>
      <c r="Q153" s="238">
        <f t="shared" si="33"/>
        <v>-3651.74</v>
      </c>
    </row>
    <row r="154" spans="1:22" ht="14.1" customHeight="1" x14ac:dyDescent="0.2">
      <c r="A154" s="317" t="s">
        <v>91</v>
      </c>
      <c r="B154" s="44" t="s">
        <v>12</v>
      </c>
      <c r="C154" s="223">
        <f>SUM(C151:C153)</f>
        <v>33284.159999999996</v>
      </c>
      <c r="D154" s="224">
        <f>SUM(D151:D153)</f>
        <v>12933.530000000004</v>
      </c>
      <c r="E154" s="225">
        <f t="shared" si="34"/>
        <v>46217.69</v>
      </c>
      <c r="F154" s="226">
        <f>'Heißwasser-u. Kältenetz'!I154</f>
        <v>13292.48</v>
      </c>
      <c r="G154" s="227">
        <f>'Heißwasser-u. Kältenetz'!J154</f>
        <v>2000.6200000000003</v>
      </c>
      <c r="H154" s="228">
        <f>'Heißwasser-u. Kältenetz'!K154</f>
        <v>15293.1</v>
      </c>
      <c r="I154" s="226">
        <f>Warmwassernetze!AA154</f>
        <v>65589.960000000006</v>
      </c>
      <c r="J154" s="227">
        <f>Warmwassernetze!AB154</f>
        <v>22128.42</v>
      </c>
      <c r="K154" s="228">
        <f>Warmwassernetze!AC154</f>
        <v>87718.38</v>
      </c>
      <c r="L154" s="87">
        <f>'Heißwasser-u. Kältenetz'!M154</f>
        <v>2102.5099999999998</v>
      </c>
      <c r="M154" s="86">
        <f>'Heißwasser-u. Kältenetz'!N154</f>
        <v>353.08</v>
      </c>
      <c r="N154" s="98">
        <f>'Heißwasser-u. Kältenetz'!O154</f>
        <v>2455.5899999999997</v>
      </c>
      <c r="O154" s="234">
        <f t="shared" si="35"/>
        <v>114269.11</v>
      </c>
      <c r="P154" s="235">
        <f t="shared" si="35"/>
        <v>37415.650000000009</v>
      </c>
      <c r="Q154" s="231">
        <f t="shared" si="33"/>
        <v>151684.76</v>
      </c>
      <c r="S154" s="335" t="s">
        <v>16</v>
      </c>
    </row>
    <row r="155" spans="1:22" ht="14.1" customHeight="1" x14ac:dyDescent="0.2">
      <c r="A155" s="131"/>
      <c r="B155" s="43" t="s">
        <v>15</v>
      </c>
      <c r="C155" s="232">
        <v>37.68</v>
      </c>
      <c r="D155" s="213">
        <v>209.39</v>
      </c>
      <c r="E155" s="214">
        <f t="shared" si="34"/>
        <v>247.07</v>
      </c>
      <c r="F155" s="215">
        <f>'Heißwasser-u. Kältenetz'!I155</f>
        <v>0</v>
      </c>
      <c r="G155" s="216">
        <f>'Heißwasser-u. Kältenetz'!J155</f>
        <v>0</v>
      </c>
      <c r="H155" s="217">
        <f>'Heißwasser-u. Kältenetz'!K155</f>
        <v>0</v>
      </c>
      <c r="I155" s="215">
        <f>Warmwassernetze!AA155</f>
        <v>2055.11</v>
      </c>
      <c r="J155" s="216">
        <f>Warmwassernetze!AB155</f>
        <v>589.11</v>
      </c>
      <c r="K155" s="233">
        <f>Warmwassernetze!AC155</f>
        <v>2644.2200000000003</v>
      </c>
      <c r="L155" s="92" t="str">
        <f>'Heißwasser-u. Kältenetz'!M155</f>
        <v xml:space="preserve"> </v>
      </c>
      <c r="M155" s="93">
        <f>'Heißwasser-u. Kältenetz'!N155</f>
        <v>52.45</v>
      </c>
      <c r="N155" s="82">
        <f>'Heißwasser-u. Kältenetz'!O155</f>
        <v>52.45</v>
      </c>
      <c r="O155" s="220">
        <f t="shared" ref="O155:O158" si="36">SUM(C155,F155,I155,L155)</f>
        <v>2092.79</v>
      </c>
      <c r="P155" s="221">
        <f t="shared" ref="P155:P157" si="37">SUM(D155,G155,J155,M155)</f>
        <v>850.95</v>
      </c>
      <c r="Q155" s="222">
        <f t="shared" ref="Q155:Q157" si="38">SUM(O155:P155)</f>
        <v>2943.74</v>
      </c>
      <c r="S155" s="350" t="str">
        <f>A157</f>
        <v>2010/11</v>
      </c>
      <c r="T155" s="341">
        <f>E155+H155+K155+N155</f>
        <v>2943.7400000000002</v>
      </c>
      <c r="U155" s="341">
        <f>-(E156+H156+K156+N156)</f>
        <v>507.28999999999996</v>
      </c>
      <c r="V155" s="341">
        <f>T155+U155</f>
        <v>3451.03</v>
      </c>
    </row>
    <row r="156" spans="1:22" ht="14.1" customHeight="1" x14ac:dyDescent="0.2">
      <c r="A156" s="132"/>
      <c r="B156" s="46" t="s">
        <v>17</v>
      </c>
      <c r="C156" s="149">
        <v>-157.55000000000001</v>
      </c>
      <c r="D156" s="147">
        <v>-145.76</v>
      </c>
      <c r="E156" s="160">
        <f t="shared" si="34"/>
        <v>-303.31</v>
      </c>
      <c r="F156" s="236">
        <f>'Heißwasser-u. Kältenetz'!I156</f>
        <v>0</v>
      </c>
      <c r="G156" s="237">
        <f>'Heißwasser-u. Kältenetz'!J156</f>
        <v>0</v>
      </c>
      <c r="H156" s="217">
        <f>'Heißwasser-u. Kältenetz'!K156</f>
        <v>0</v>
      </c>
      <c r="I156" s="236">
        <f>Warmwassernetze!AA156</f>
        <v>-11.51</v>
      </c>
      <c r="J156" s="237">
        <f>Warmwassernetze!AB156</f>
        <v>-192.47</v>
      </c>
      <c r="K156" s="217">
        <f>Warmwassernetze!AC156</f>
        <v>-203.98</v>
      </c>
      <c r="L156" s="111">
        <f>'Heißwasser-u. Kältenetz'!M156</f>
        <v>0</v>
      </c>
      <c r="M156" s="112">
        <f>'Heißwasser-u. Kältenetz'!N156</f>
        <v>0</v>
      </c>
      <c r="N156" s="90">
        <f>'Heißwasser-u. Kältenetz'!O156</f>
        <v>0</v>
      </c>
      <c r="O156" s="229">
        <f t="shared" si="36"/>
        <v>-169.06</v>
      </c>
      <c r="P156" s="230">
        <f t="shared" si="37"/>
        <v>-338.23</v>
      </c>
      <c r="Q156" s="238">
        <f t="shared" si="38"/>
        <v>-507.29</v>
      </c>
    </row>
    <row r="157" spans="1:22" ht="14.1" customHeight="1" x14ac:dyDescent="0.2">
      <c r="A157" s="317" t="s">
        <v>93</v>
      </c>
      <c r="B157" s="44" t="s">
        <v>12</v>
      </c>
      <c r="C157" s="223">
        <f>SUM(C154:C156)</f>
        <v>33164.289999999994</v>
      </c>
      <c r="D157" s="224">
        <f>SUM(D154:D156)</f>
        <v>12997.160000000003</v>
      </c>
      <c r="E157" s="225">
        <f t="shared" si="34"/>
        <v>46161.45</v>
      </c>
      <c r="F157" s="226">
        <f>'Heißwasser-u. Kältenetz'!I157</f>
        <v>13292.48</v>
      </c>
      <c r="G157" s="227">
        <f>'Heißwasser-u. Kältenetz'!J157</f>
        <v>2000.6200000000003</v>
      </c>
      <c r="H157" s="228">
        <f>'Heißwasser-u. Kältenetz'!K157</f>
        <v>15293.1</v>
      </c>
      <c r="I157" s="226">
        <f>Warmwassernetze!AA157</f>
        <v>67633.560000000012</v>
      </c>
      <c r="J157" s="227">
        <f>Warmwassernetze!AB157</f>
        <v>22525.06</v>
      </c>
      <c r="K157" s="228">
        <f>Warmwassernetze!AC157</f>
        <v>90158.62000000001</v>
      </c>
      <c r="L157" s="87">
        <f>'Heißwasser-u. Kältenetz'!M157</f>
        <v>2102.5099999999998</v>
      </c>
      <c r="M157" s="86">
        <f>'Heißwasser-u. Kältenetz'!N157</f>
        <v>405.53</v>
      </c>
      <c r="N157" s="98">
        <f>'Heißwasser-u. Kältenetz'!O157</f>
        <v>2508.04</v>
      </c>
      <c r="O157" s="234">
        <f t="shared" si="36"/>
        <v>116192.84</v>
      </c>
      <c r="P157" s="235">
        <f t="shared" si="37"/>
        <v>37928.370000000003</v>
      </c>
      <c r="Q157" s="231">
        <f t="shared" si="38"/>
        <v>154121.21</v>
      </c>
      <c r="S157" s="335" t="s">
        <v>16</v>
      </c>
    </row>
    <row r="158" spans="1:22" ht="14.1" customHeight="1" x14ac:dyDescent="0.2">
      <c r="A158" s="131"/>
      <c r="B158" s="43" t="s">
        <v>15</v>
      </c>
      <c r="C158" s="232">
        <v>105.5</v>
      </c>
      <c r="D158" s="213">
        <v>170.53</v>
      </c>
      <c r="E158" s="225">
        <f t="shared" si="34"/>
        <v>276.02999999999997</v>
      </c>
      <c r="F158" s="215">
        <f>'Heißwasser-u. Kältenetz'!I158</f>
        <v>0</v>
      </c>
      <c r="G158" s="216">
        <f>'Heißwasser-u. Kältenetz'!J158</f>
        <v>102.11</v>
      </c>
      <c r="H158" s="217">
        <f>'Heißwasser-u. Kältenetz'!K158</f>
        <v>102.11</v>
      </c>
      <c r="I158" s="215">
        <f>Warmwassernetze!AA158</f>
        <v>2364.62</v>
      </c>
      <c r="J158" s="216">
        <f>Warmwassernetze!AB158</f>
        <v>950.84000000000015</v>
      </c>
      <c r="K158" s="233">
        <f>Warmwassernetze!AC158</f>
        <v>3315.46</v>
      </c>
      <c r="L158" s="92" t="str">
        <f>'Heißwasser-u. Kältenetz'!M158</f>
        <v xml:space="preserve"> </v>
      </c>
      <c r="M158" s="93">
        <f>'Heißwasser-u. Kältenetz'!N158</f>
        <v>102.13</v>
      </c>
      <c r="N158" s="82">
        <f>'Heißwasser-u. Kältenetz'!O158</f>
        <v>102.13</v>
      </c>
      <c r="O158" s="220">
        <f t="shared" si="36"/>
        <v>2470.12</v>
      </c>
      <c r="P158" s="221">
        <f t="shared" ref="P158:P160" si="39">SUM(D158,G158,J158,M158)</f>
        <v>1325.6100000000001</v>
      </c>
      <c r="Q158" s="222">
        <f t="shared" ref="Q158:Q159" si="40">SUM(O158:P158)</f>
        <v>3795.73</v>
      </c>
      <c r="S158" s="350" t="str">
        <f>A160</f>
        <v>2011/12</v>
      </c>
      <c r="T158" s="341">
        <f>E158+H158+K158+N158</f>
        <v>3795.73</v>
      </c>
      <c r="U158" s="341">
        <f>-(E159+H159+K159+N159)</f>
        <v>500.16999999999996</v>
      </c>
      <c r="V158" s="341">
        <f>T158+U158</f>
        <v>4295.8999999999996</v>
      </c>
    </row>
    <row r="159" spans="1:22" ht="14.1" customHeight="1" x14ac:dyDescent="0.2">
      <c r="A159" s="132"/>
      <c r="B159" s="46" t="s">
        <v>17</v>
      </c>
      <c r="C159" s="149">
        <v>0</v>
      </c>
      <c r="D159" s="147">
        <v>-72.67</v>
      </c>
      <c r="E159" s="160">
        <f t="shared" ref="E159:E160" si="41">SUM(C159:D159)</f>
        <v>-72.67</v>
      </c>
      <c r="F159" s="236">
        <f>'Heißwasser-u. Kältenetz'!I159</f>
        <v>0</v>
      </c>
      <c r="G159" s="237">
        <f>'Heißwasser-u. Kältenetz'!J159</f>
        <v>0</v>
      </c>
      <c r="H159" s="217">
        <f>'Heißwasser-u. Kältenetz'!K159</f>
        <v>0</v>
      </c>
      <c r="I159" s="236">
        <f>Warmwassernetze!AA159</f>
        <v>-382.50999999999993</v>
      </c>
      <c r="J159" s="237">
        <f>Warmwassernetze!AB159</f>
        <v>-44.99</v>
      </c>
      <c r="K159" s="217">
        <f>Warmwassernetze!AC159</f>
        <v>-427.49999999999994</v>
      </c>
      <c r="L159" s="111">
        <f>'Heißwasser-u. Kältenetz'!M159</f>
        <v>0</v>
      </c>
      <c r="M159" s="112">
        <f>'Heißwasser-u. Kältenetz'!N159</f>
        <v>0</v>
      </c>
      <c r="N159" s="90">
        <f>'Heißwasser-u. Kältenetz'!O159</f>
        <v>0</v>
      </c>
      <c r="O159" s="229">
        <f t="shared" ref="O159:O161" si="42">SUM(C159,F159,I159,L159)</f>
        <v>-382.50999999999993</v>
      </c>
      <c r="P159" s="230">
        <f t="shared" si="39"/>
        <v>-117.66</v>
      </c>
      <c r="Q159" s="238">
        <f t="shared" si="40"/>
        <v>-500.16999999999996</v>
      </c>
    </row>
    <row r="160" spans="1:22" ht="16.5" customHeight="1" x14ac:dyDescent="0.2">
      <c r="A160" s="317" t="s">
        <v>97</v>
      </c>
      <c r="B160" s="44" t="s">
        <v>12</v>
      </c>
      <c r="C160" s="223">
        <f>SUM(C157:C159)</f>
        <v>33269.789999999994</v>
      </c>
      <c r="D160" s="224">
        <f>SUM(D157:D159)</f>
        <v>13095.020000000004</v>
      </c>
      <c r="E160" s="225">
        <f t="shared" si="41"/>
        <v>46364.81</v>
      </c>
      <c r="F160" s="226">
        <f>'Heißwasser-u. Kältenetz'!I160</f>
        <v>13292.48</v>
      </c>
      <c r="G160" s="227">
        <f>'Heißwasser-u. Kältenetz'!J160</f>
        <v>2102.73</v>
      </c>
      <c r="H160" s="228">
        <f>'Heißwasser-u. Kältenetz'!K160</f>
        <v>15395.21</v>
      </c>
      <c r="I160" s="226">
        <f>Warmwassernetze!AA160</f>
        <v>69615.670000000013</v>
      </c>
      <c r="J160" s="227">
        <f>Warmwassernetze!AB160</f>
        <v>23430.910000000003</v>
      </c>
      <c r="K160" s="228">
        <f>Warmwassernetze!AC160</f>
        <v>93046.580000000016</v>
      </c>
      <c r="L160" s="87">
        <f>'Heißwasser-u. Kältenetz'!M160</f>
        <v>2102.5099999999998</v>
      </c>
      <c r="M160" s="86">
        <f>'Heißwasser-u. Kältenetz'!N160</f>
        <v>507.65999999999997</v>
      </c>
      <c r="N160" s="98">
        <f>'Heißwasser-u. Kältenetz'!O160</f>
        <v>2610.1699999999996</v>
      </c>
      <c r="O160" s="234">
        <f t="shared" si="42"/>
        <v>118280.45</v>
      </c>
      <c r="P160" s="235">
        <f t="shared" si="39"/>
        <v>39136.320000000007</v>
      </c>
      <c r="Q160" s="231">
        <f>SUM(O160:P160)</f>
        <v>157416.77000000002</v>
      </c>
      <c r="S160" s="335" t="s">
        <v>16</v>
      </c>
    </row>
    <row r="161" spans="1:22" ht="14.1" customHeight="1" x14ac:dyDescent="0.2">
      <c r="A161" s="131"/>
      <c r="B161" s="43" t="s">
        <v>15</v>
      </c>
      <c r="C161" s="232">
        <v>239.06</v>
      </c>
      <c r="D161" s="213">
        <v>193.52</v>
      </c>
      <c r="E161" s="225">
        <f t="shared" ref="E161" si="43">SUM(C161:D161)</f>
        <v>432.58000000000004</v>
      </c>
      <c r="F161" s="215">
        <f>'Heißwasser-u. Kältenetz'!I161</f>
        <v>0</v>
      </c>
      <c r="G161" s="216">
        <f>'Heißwasser-u. Kältenetz'!J161</f>
        <v>0</v>
      </c>
      <c r="H161" s="217">
        <f>'Heißwasser-u. Kältenetz'!K161</f>
        <v>0</v>
      </c>
      <c r="I161" s="215">
        <f>Warmwassernetze!AA161</f>
        <v>1602.26</v>
      </c>
      <c r="J161" s="216">
        <f>Warmwassernetze!AB161</f>
        <v>948.56</v>
      </c>
      <c r="K161" s="233">
        <f>Warmwassernetze!AC161</f>
        <v>2550.8199999999997</v>
      </c>
      <c r="L161" s="92" t="str">
        <f>'Heißwasser-u. Kältenetz'!M161</f>
        <v xml:space="preserve"> </v>
      </c>
      <c r="M161" s="93">
        <f>'Heißwasser-u. Kältenetz'!N161</f>
        <v>0</v>
      </c>
      <c r="N161" s="82">
        <f>'Heißwasser-u. Kältenetz'!O161</f>
        <v>0</v>
      </c>
      <c r="O161" s="220">
        <f t="shared" si="42"/>
        <v>1841.32</v>
      </c>
      <c r="P161" s="221">
        <f t="shared" ref="P161:P163" si="44">SUM(D161,G161,J161,M161)</f>
        <v>1142.08</v>
      </c>
      <c r="Q161" s="222">
        <f t="shared" ref="Q161:Q162" si="45">SUM(O161:P161)</f>
        <v>2983.3999999999996</v>
      </c>
      <c r="S161" s="350" t="str">
        <f>A163</f>
        <v>2012/13</v>
      </c>
      <c r="T161" s="341">
        <f>E161+H161+K161+N161</f>
        <v>2983.3999999999996</v>
      </c>
      <c r="U161" s="341">
        <f>-(E162+H162+K162+N162)</f>
        <v>421.84</v>
      </c>
      <c r="V161" s="341">
        <f>T161+U161</f>
        <v>3405.24</v>
      </c>
    </row>
    <row r="162" spans="1:22" ht="14.1" customHeight="1" x14ac:dyDescent="0.2">
      <c r="A162" s="132"/>
      <c r="B162" s="46" t="s">
        <v>17</v>
      </c>
      <c r="C162" s="149">
        <v>-306.89999999999998</v>
      </c>
      <c r="D162" s="147">
        <v>-79.400000000000006</v>
      </c>
      <c r="E162" s="160">
        <f t="shared" ref="E162:E163" si="46">SUM(C162:D162)</f>
        <v>-386.29999999999995</v>
      </c>
      <c r="F162" s="236">
        <f>'Heißwasser-u. Kältenetz'!I162</f>
        <v>0</v>
      </c>
      <c r="G162" s="237">
        <f>'Heißwasser-u. Kältenetz'!J162</f>
        <v>0</v>
      </c>
      <c r="H162" s="217">
        <f>'Heißwasser-u. Kältenetz'!K162</f>
        <v>0</v>
      </c>
      <c r="I162" s="236">
        <f>Warmwassernetze!AA162</f>
        <v>-12.7</v>
      </c>
      <c r="J162" s="237">
        <f>Warmwassernetze!AB162</f>
        <v>-22.84</v>
      </c>
      <c r="K162" s="217">
        <f>Warmwassernetze!AC162</f>
        <v>-35.54</v>
      </c>
      <c r="L162" s="111">
        <f>'Heißwasser-u. Kältenetz'!M162</f>
        <v>0</v>
      </c>
      <c r="M162" s="112">
        <f>'Heißwasser-u. Kältenetz'!N162</f>
        <v>0</v>
      </c>
      <c r="N162" s="90">
        <f>'Heißwasser-u. Kältenetz'!O162</f>
        <v>0</v>
      </c>
      <c r="O162" s="229">
        <f t="shared" ref="O162:O164" si="47">SUM(C162,F162,I162,L162)</f>
        <v>-319.59999999999997</v>
      </c>
      <c r="P162" s="230">
        <f t="shared" si="44"/>
        <v>-102.24000000000001</v>
      </c>
      <c r="Q162" s="238">
        <f t="shared" si="45"/>
        <v>-421.84</v>
      </c>
    </row>
    <row r="163" spans="1:22" ht="14.1" customHeight="1" x14ac:dyDescent="0.2">
      <c r="A163" s="317" t="s">
        <v>103</v>
      </c>
      <c r="B163" s="44" t="s">
        <v>12</v>
      </c>
      <c r="C163" s="223">
        <f>SUM(C160:C162)</f>
        <v>33201.94999999999</v>
      </c>
      <c r="D163" s="224">
        <f>SUM(D160:D162)</f>
        <v>13209.140000000005</v>
      </c>
      <c r="E163" s="225">
        <f t="shared" si="46"/>
        <v>46411.09</v>
      </c>
      <c r="F163" s="226">
        <f>'Heißwasser-u. Kältenetz'!I163</f>
        <v>13292.48</v>
      </c>
      <c r="G163" s="227">
        <f>'Heißwasser-u. Kältenetz'!J163</f>
        <v>2102.73</v>
      </c>
      <c r="H163" s="228">
        <f>'Heißwasser-u. Kältenetz'!K163</f>
        <v>15395.21</v>
      </c>
      <c r="I163" s="226">
        <f>Warmwassernetze!AA163</f>
        <v>71205.23000000001</v>
      </c>
      <c r="J163" s="227">
        <f>Warmwassernetze!AB163</f>
        <v>24356.63</v>
      </c>
      <c r="K163" s="228">
        <f>Warmwassernetze!AC163</f>
        <v>95561.860000000015</v>
      </c>
      <c r="L163" s="87">
        <f>'Heißwasser-u. Kältenetz'!M163</f>
        <v>2102.5099999999998</v>
      </c>
      <c r="M163" s="86">
        <f>'Heißwasser-u. Kältenetz'!N163</f>
        <v>507.65999999999997</v>
      </c>
      <c r="N163" s="98">
        <f>'Heißwasser-u. Kältenetz'!O163</f>
        <v>2610.1699999999996</v>
      </c>
      <c r="O163" s="234">
        <f t="shared" si="47"/>
        <v>119802.17</v>
      </c>
      <c r="P163" s="235">
        <f t="shared" si="44"/>
        <v>40176.160000000011</v>
      </c>
      <c r="Q163" s="231">
        <f>SUM(O163:P163)</f>
        <v>159978.33000000002</v>
      </c>
      <c r="S163" s="335" t="s">
        <v>16</v>
      </c>
    </row>
    <row r="164" spans="1:22" ht="14.1" customHeight="1" x14ac:dyDescent="0.2">
      <c r="A164" s="131"/>
      <c r="B164" s="43" t="s">
        <v>15</v>
      </c>
      <c r="C164" s="232">
        <v>321.10000000000002</v>
      </c>
      <c r="D164" s="213">
        <v>235.11</v>
      </c>
      <c r="E164" s="225">
        <f t="shared" ref="E164" si="48">SUM(C164:D164)</f>
        <v>556.21</v>
      </c>
      <c r="F164" s="215">
        <f>'Heißwasser-u. Kältenetz'!I164</f>
        <v>134.09</v>
      </c>
      <c r="G164" s="216">
        <f>'Heißwasser-u. Kältenetz'!J164</f>
        <v>71.540000000000006</v>
      </c>
      <c r="H164" s="217">
        <f>'Heißwasser-u. Kältenetz'!K164</f>
        <v>205.63</v>
      </c>
      <c r="I164" s="215">
        <f>Warmwassernetze!AA164</f>
        <v>1691.92</v>
      </c>
      <c r="J164" s="216">
        <f>Warmwassernetze!AB164</f>
        <v>620.91999999999996</v>
      </c>
      <c r="K164" s="233">
        <f>Warmwassernetze!AC164</f>
        <v>2312.84</v>
      </c>
      <c r="L164" s="92">
        <f>'Heißwasser-u. Kältenetz'!M164</f>
        <v>1404.3</v>
      </c>
      <c r="M164" s="93">
        <f>'Heißwasser-u. Kältenetz'!N164</f>
        <v>67.27</v>
      </c>
      <c r="N164" s="82">
        <f>'Heißwasser-u. Kältenetz'!O164</f>
        <v>1471.57</v>
      </c>
      <c r="O164" s="220">
        <f t="shared" si="47"/>
        <v>3551.41</v>
      </c>
      <c r="P164" s="221">
        <f>SUM(D164,G164,J164,M164)</f>
        <v>994.83999999999992</v>
      </c>
      <c r="Q164" s="222">
        <f t="shared" ref="Q164:Q165" si="49">SUM(O164:P164)</f>
        <v>4546.25</v>
      </c>
      <c r="S164" s="350" t="str">
        <f>A166</f>
        <v>2013/14</v>
      </c>
      <c r="T164" s="341">
        <f>E164+H164+K164+N164</f>
        <v>4546.25</v>
      </c>
      <c r="U164" s="341">
        <f>-(E165+H165+K165+N165)</f>
        <v>126.51</v>
      </c>
      <c r="V164" s="341">
        <f>T164+U164</f>
        <v>4672.76</v>
      </c>
    </row>
    <row r="165" spans="1:22" ht="14.1" customHeight="1" x14ac:dyDescent="0.2">
      <c r="A165" s="132"/>
      <c r="B165" s="46" t="s">
        <v>17</v>
      </c>
      <c r="C165" s="149">
        <v>0</v>
      </c>
      <c r="D165" s="147">
        <v>-11.45</v>
      </c>
      <c r="E165" s="160">
        <f t="shared" ref="E165:E166" si="50">SUM(C165:D165)</f>
        <v>-11.45</v>
      </c>
      <c r="F165" s="236">
        <f>'Heißwasser-u. Kältenetz'!I168</f>
        <v>0</v>
      </c>
      <c r="G165" s="237">
        <f>'Heißwasser-u. Kältenetz'!J168</f>
        <v>0</v>
      </c>
      <c r="H165" s="217">
        <f>'Heißwasser-u. Kältenetz'!K168</f>
        <v>0</v>
      </c>
      <c r="I165" s="236">
        <f>Warmwassernetze!AA165</f>
        <v>-48.62</v>
      </c>
      <c r="J165" s="237">
        <f>Warmwassernetze!AB165</f>
        <v>-66.44</v>
      </c>
      <c r="K165" s="217">
        <f>Warmwassernetze!AC165</f>
        <v>-115.06</v>
      </c>
      <c r="L165" s="111">
        <f>'Heißwasser-u. Kältenetz'!M168</f>
        <v>0</v>
      </c>
      <c r="M165" s="112">
        <f>'Heißwasser-u. Kältenetz'!N168</f>
        <v>0</v>
      </c>
      <c r="N165" s="90">
        <f>'Heißwasser-u. Kältenetz'!O168</f>
        <v>0</v>
      </c>
      <c r="O165" s="229">
        <f t="shared" ref="O165:O167" si="51">SUM(C165,F165,I165,L165)</f>
        <v>-48.62</v>
      </c>
      <c r="P165" s="230">
        <f t="shared" ref="P165:P166" si="52">SUM(D165,G165,J165,M165)</f>
        <v>-77.89</v>
      </c>
      <c r="Q165" s="238">
        <f t="shared" si="49"/>
        <v>-126.50999999999999</v>
      </c>
    </row>
    <row r="166" spans="1:22" ht="14.1" customHeight="1" x14ac:dyDescent="0.2">
      <c r="A166" s="317" t="s">
        <v>105</v>
      </c>
      <c r="B166" s="44" t="s">
        <v>12</v>
      </c>
      <c r="C166" s="223">
        <f>SUM(C163:C165)</f>
        <v>33523.049999999988</v>
      </c>
      <c r="D166" s="224">
        <f>SUM(D163:D165)</f>
        <v>13432.800000000005</v>
      </c>
      <c r="E166" s="225">
        <f t="shared" si="50"/>
        <v>46955.849999999991</v>
      </c>
      <c r="F166" s="226">
        <f>'Heißwasser-u. Kältenetz'!I166</f>
        <v>13426.57</v>
      </c>
      <c r="G166" s="227">
        <f>'Heißwasser-u. Kältenetz'!J166</f>
        <v>2174.27</v>
      </c>
      <c r="H166" s="228">
        <f>'Heißwasser-u. Kältenetz'!K166</f>
        <v>15600.84</v>
      </c>
      <c r="I166" s="226">
        <f>Warmwassernetze!AA166</f>
        <v>72848.53</v>
      </c>
      <c r="J166" s="227">
        <f>Warmwassernetze!AB166</f>
        <v>24911.109999999997</v>
      </c>
      <c r="K166" s="228">
        <f>Warmwassernetze!AC166</f>
        <v>97759.64</v>
      </c>
      <c r="L166" s="87">
        <f>'Heißwasser-u. Kältenetz'!M166</f>
        <v>3506.8099999999995</v>
      </c>
      <c r="M166" s="86">
        <f>'Heißwasser-u. Kältenetz'!N166</f>
        <v>574.92999999999995</v>
      </c>
      <c r="N166" s="98">
        <f>'Heißwasser-u. Kältenetz'!O166</f>
        <v>4081.7399999999993</v>
      </c>
      <c r="O166" s="234">
        <f t="shared" si="51"/>
        <v>123304.95999999999</v>
      </c>
      <c r="P166" s="235">
        <f t="shared" si="52"/>
        <v>41093.11</v>
      </c>
      <c r="Q166" s="231">
        <f>SUM(O166:P166)</f>
        <v>164398.07</v>
      </c>
      <c r="S166" s="335" t="s">
        <v>16</v>
      </c>
    </row>
    <row r="167" spans="1:22" ht="14.1" customHeight="1" x14ac:dyDescent="0.2">
      <c r="A167" s="131"/>
      <c r="B167" s="43" t="s">
        <v>15</v>
      </c>
      <c r="C167" s="232">
        <v>344.39</v>
      </c>
      <c r="D167" s="213">
        <v>179.56</v>
      </c>
      <c r="E167" s="225">
        <f t="shared" ref="E167" si="53">SUM(C167:D167)</f>
        <v>523.95000000000005</v>
      </c>
      <c r="F167" s="215">
        <f>'Heißwasser-u. Kältenetz'!I167</f>
        <v>0</v>
      </c>
      <c r="G167" s="216">
        <f>'Heißwasser-u. Kältenetz'!J167</f>
        <v>0</v>
      </c>
      <c r="H167" s="217">
        <f>'Heißwasser-u. Kältenetz'!K167</f>
        <v>0</v>
      </c>
      <c r="I167" s="215">
        <f>Warmwassernetze!AA167</f>
        <v>753.41000000000008</v>
      </c>
      <c r="J167" s="216">
        <f>Warmwassernetze!AB167</f>
        <v>611.17000000000007</v>
      </c>
      <c r="K167" s="233">
        <f>Warmwassernetze!AC167</f>
        <v>1364.5800000000002</v>
      </c>
      <c r="L167" s="92">
        <f>'Heißwasser-u. Kältenetz'!M167</f>
        <v>0</v>
      </c>
      <c r="M167" s="93">
        <f>'Heißwasser-u. Kältenetz'!N167</f>
        <v>0</v>
      </c>
      <c r="N167" s="82">
        <f>'Heißwasser-u. Kältenetz'!O167</f>
        <v>0</v>
      </c>
      <c r="O167" s="220">
        <f t="shared" si="51"/>
        <v>1097.8000000000002</v>
      </c>
      <c r="P167" s="221">
        <f>SUM(D167,G167,J167,M167)</f>
        <v>790.73</v>
      </c>
      <c r="Q167" s="222">
        <f t="shared" ref="Q167:Q168" si="54">SUM(O167:P167)</f>
        <v>1888.5300000000002</v>
      </c>
      <c r="S167" s="350" t="str">
        <f>A169</f>
        <v>2014/15</v>
      </c>
      <c r="T167" s="341">
        <f>E167+H167+K167+N167</f>
        <v>1888.5300000000002</v>
      </c>
      <c r="U167" s="341">
        <f>-(E168+H168+K168+N168)</f>
        <v>328.14</v>
      </c>
      <c r="V167" s="341">
        <f>T167+U167</f>
        <v>2216.67</v>
      </c>
    </row>
    <row r="168" spans="1:22" ht="14.1" customHeight="1" x14ac:dyDescent="0.2">
      <c r="A168" s="132"/>
      <c r="B168" s="46" t="s">
        <v>17</v>
      </c>
      <c r="C168" s="149">
        <v>-203.6</v>
      </c>
      <c r="D168" s="147">
        <v>-34.950000000000003</v>
      </c>
      <c r="E168" s="160">
        <f t="shared" ref="E168:E169" si="55">SUM(C168:D168)</f>
        <v>-238.55</v>
      </c>
      <c r="F168" s="236">
        <f>'Heißwasser-u. Kältenetz'!I168</f>
        <v>0</v>
      </c>
      <c r="G168" s="237">
        <f>'Heißwasser-u. Kältenetz'!J168</f>
        <v>0</v>
      </c>
      <c r="H168" s="217">
        <f>'Heißwasser-u. Kältenetz'!K168</f>
        <v>0</v>
      </c>
      <c r="I168" s="236">
        <f>Warmwassernetze!AA168</f>
        <v>0</v>
      </c>
      <c r="J168" s="237">
        <f>Warmwassernetze!AB168</f>
        <v>-89.59</v>
      </c>
      <c r="K168" s="217">
        <f>Warmwassernetze!AC168</f>
        <v>-89.59</v>
      </c>
      <c r="L168" s="111">
        <f>'Heißwasser-u. Kältenetz'!M168</f>
        <v>0</v>
      </c>
      <c r="M168" s="112">
        <f>'Heißwasser-u. Kältenetz'!N168</f>
        <v>0</v>
      </c>
      <c r="N168" s="90">
        <f>'Heißwasser-u. Kältenetz'!O168</f>
        <v>0</v>
      </c>
      <c r="O168" s="229">
        <f t="shared" ref="O168:O170" si="56">SUM(C168,F168,I168,L168)</f>
        <v>-203.6</v>
      </c>
      <c r="P168" s="230">
        <f t="shared" ref="P168:P169" si="57">SUM(D168,G168,J168,M168)</f>
        <v>-124.54</v>
      </c>
      <c r="Q168" s="238">
        <f t="shared" si="54"/>
        <v>-328.14</v>
      </c>
    </row>
    <row r="169" spans="1:22" ht="14.1" customHeight="1" x14ac:dyDescent="0.2">
      <c r="A169" s="317" t="s">
        <v>107</v>
      </c>
      <c r="B169" s="44" t="s">
        <v>12</v>
      </c>
      <c r="C169" s="223">
        <f>SUM(C166:C168)</f>
        <v>33663.839999999989</v>
      </c>
      <c r="D169" s="224">
        <f>SUM(D166:D168)</f>
        <v>13577.410000000003</v>
      </c>
      <c r="E169" s="225">
        <f t="shared" si="55"/>
        <v>47241.249999999993</v>
      </c>
      <c r="F169" s="226">
        <f>'Heißwasser-u. Kältenetz'!I169</f>
        <v>13426.57</v>
      </c>
      <c r="G169" s="227">
        <f>'Heißwasser-u. Kältenetz'!J169</f>
        <v>2174.27</v>
      </c>
      <c r="H169" s="228">
        <f>'Heißwasser-u. Kältenetz'!K169</f>
        <v>15600.84</v>
      </c>
      <c r="I169" s="226">
        <f>Warmwassernetze!AA169</f>
        <v>73601.94</v>
      </c>
      <c r="J169" s="227">
        <f>Warmwassernetze!AB169</f>
        <v>25432.689999999995</v>
      </c>
      <c r="K169" s="228">
        <f>Warmwassernetze!AC169</f>
        <v>99034.63</v>
      </c>
      <c r="L169" s="87">
        <f>'Heißwasser-u. Kältenetz'!M169</f>
        <v>3506.8099999999995</v>
      </c>
      <c r="M169" s="86">
        <f>'Heißwasser-u. Kältenetz'!N169</f>
        <v>574.92999999999995</v>
      </c>
      <c r="N169" s="98">
        <f>'Heißwasser-u. Kältenetz'!O169</f>
        <v>4081.7399999999993</v>
      </c>
      <c r="O169" s="234">
        <f t="shared" si="56"/>
        <v>124199.15999999999</v>
      </c>
      <c r="P169" s="235">
        <f t="shared" si="57"/>
        <v>41759.299999999996</v>
      </c>
      <c r="Q169" s="231">
        <f>SUM(O169:P169)</f>
        <v>165958.46</v>
      </c>
      <c r="S169" s="335" t="s">
        <v>16</v>
      </c>
    </row>
    <row r="170" spans="1:22" ht="14.1" customHeight="1" x14ac:dyDescent="0.2">
      <c r="A170" s="131"/>
      <c r="B170" s="43" t="s">
        <v>15</v>
      </c>
      <c r="C170" s="232">
        <v>140.41</v>
      </c>
      <c r="D170" s="213">
        <v>128.22999999999999</v>
      </c>
      <c r="E170" s="225">
        <f t="shared" ref="E170" si="58">SUM(C170:D170)</f>
        <v>268.64</v>
      </c>
      <c r="F170" s="215">
        <f>'Heißwasser-u. Kältenetz'!I170</f>
        <v>0</v>
      </c>
      <c r="G170" s="216">
        <f>'Heißwasser-u. Kältenetz'!J170</f>
        <v>14.2</v>
      </c>
      <c r="H170" s="217">
        <f>'Heißwasser-u. Kältenetz'!K170</f>
        <v>14.2</v>
      </c>
      <c r="I170" s="215">
        <f>Warmwassernetze!AA170</f>
        <v>1543.75</v>
      </c>
      <c r="J170" s="216">
        <f>Warmwassernetze!AB170</f>
        <v>539.85</v>
      </c>
      <c r="K170" s="233">
        <f>Warmwassernetze!AC170</f>
        <v>2083.6</v>
      </c>
      <c r="L170" s="92">
        <f>'Heißwasser-u. Kältenetz'!M170</f>
        <v>0</v>
      </c>
      <c r="M170" s="93">
        <f>'Heißwasser-u. Kältenetz'!N170</f>
        <v>69.37</v>
      </c>
      <c r="N170" s="82">
        <f>'Heißwasser-u. Kältenetz'!O170</f>
        <v>0</v>
      </c>
      <c r="O170" s="220">
        <f t="shared" si="56"/>
        <v>1684.16</v>
      </c>
      <c r="P170" s="221">
        <f>SUM(D170,G170,J170,M170)</f>
        <v>751.65</v>
      </c>
      <c r="Q170" s="222">
        <f t="shared" ref="Q170:Q171" si="59">SUM(O170:P170)</f>
        <v>2435.81</v>
      </c>
      <c r="S170" s="350" t="str">
        <f>A172</f>
        <v>2015/16</v>
      </c>
      <c r="T170" s="341">
        <f>E170+H170+K170+N170</f>
        <v>2366.44</v>
      </c>
      <c r="U170" s="341">
        <f>-(E171+H171+K171+N171)</f>
        <v>756.08999999999992</v>
      </c>
      <c r="V170" s="341">
        <f>T170+U170</f>
        <v>3122.5299999999997</v>
      </c>
    </row>
    <row r="171" spans="1:22" ht="14.1" customHeight="1" x14ac:dyDescent="0.2">
      <c r="A171" s="132"/>
      <c r="B171" s="46" t="s">
        <v>17</v>
      </c>
      <c r="C171" s="149">
        <v>-584.65</v>
      </c>
      <c r="D171" s="147">
        <v>-129.91999999999999</v>
      </c>
      <c r="E171" s="160">
        <f t="shared" ref="E171:E172" si="60">SUM(C171:D171)</f>
        <v>-714.56999999999994</v>
      </c>
      <c r="F171" s="236">
        <f>'Heißwasser-u. Kältenetz'!I171</f>
        <v>0</v>
      </c>
      <c r="G171" s="237">
        <f>'Heißwasser-u. Kältenetz'!J171</f>
        <v>0</v>
      </c>
      <c r="H171" s="217">
        <f>'Heißwasser-u. Kältenetz'!K171</f>
        <v>0</v>
      </c>
      <c r="I171" s="236">
        <f>Warmwassernetze!AA171</f>
        <v>-41.52</v>
      </c>
      <c r="J171" s="237">
        <f>Warmwassernetze!AB171</f>
        <v>0</v>
      </c>
      <c r="K171" s="217">
        <f>Warmwassernetze!AC171</f>
        <v>-41.52</v>
      </c>
      <c r="L171" s="111">
        <f>'Heißwasser-u. Kältenetz'!M171</f>
        <v>0</v>
      </c>
      <c r="M171" s="112">
        <f>'Heißwasser-u. Kältenetz'!N171</f>
        <v>0</v>
      </c>
      <c r="N171" s="90">
        <f>'Heißwasser-u. Kältenetz'!O171</f>
        <v>0</v>
      </c>
      <c r="O171" s="229">
        <f t="shared" ref="O171:O173" si="61">SUM(C171,F171,I171,L171)</f>
        <v>-626.16999999999996</v>
      </c>
      <c r="P171" s="230">
        <f t="shared" ref="P171:P172" si="62">SUM(D171,G171,J171,M171)</f>
        <v>-129.91999999999999</v>
      </c>
      <c r="Q171" s="238">
        <f t="shared" si="59"/>
        <v>-756.08999999999992</v>
      </c>
    </row>
    <row r="172" spans="1:22" ht="14.1" customHeight="1" x14ac:dyDescent="0.2">
      <c r="A172" s="317" t="s">
        <v>110</v>
      </c>
      <c r="B172" s="44" t="s">
        <v>12</v>
      </c>
      <c r="C172" s="223">
        <f>SUM(C169:C171)</f>
        <v>33219.599999999991</v>
      </c>
      <c r="D172" s="224">
        <f>SUM(D169:D171)</f>
        <v>13575.720000000003</v>
      </c>
      <c r="E172" s="225">
        <f t="shared" si="60"/>
        <v>46795.319999999992</v>
      </c>
      <c r="F172" s="226">
        <f>'Heißwasser-u. Kältenetz'!I172</f>
        <v>13426.57</v>
      </c>
      <c r="G172" s="227">
        <f>'Heißwasser-u. Kältenetz'!J172</f>
        <v>2188.4700000000003</v>
      </c>
      <c r="H172" s="228">
        <f>'Heißwasser-u. Kältenetz'!K172</f>
        <v>15615.04</v>
      </c>
      <c r="I172" s="226">
        <f>Warmwassernetze!AA172</f>
        <v>75104.170000000013</v>
      </c>
      <c r="J172" s="227">
        <f>Warmwassernetze!AB172</f>
        <v>25972.539999999997</v>
      </c>
      <c r="K172" s="228">
        <f>Warmwassernetze!AC172</f>
        <v>101076.71</v>
      </c>
      <c r="L172" s="87">
        <f>'Heißwasser-u. Kältenetz'!M172</f>
        <v>3506.8099999999995</v>
      </c>
      <c r="M172" s="86">
        <f>'Heißwasser-u. Kältenetz'!N172</f>
        <v>644.29999999999995</v>
      </c>
      <c r="N172" s="98">
        <f>'Heißwasser-u. Kältenetz'!O172</f>
        <v>4151.1099999999997</v>
      </c>
      <c r="O172" s="234">
        <f t="shared" si="61"/>
        <v>125257.15</v>
      </c>
      <c r="P172" s="235">
        <f t="shared" si="62"/>
        <v>42381.03</v>
      </c>
      <c r="Q172" s="231">
        <f>SUM(O172:P172)</f>
        <v>167638.18</v>
      </c>
      <c r="S172" s="335" t="s">
        <v>16</v>
      </c>
    </row>
    <row r="173" spans="1:22" ht="14.1" customHeight="1" x14ac:dyDescent="0.2">
      <c r="A173" s="131"/>
      <c r="B173" s="43" t="s">
        <v>15</v>
      </c>
      <c r="C173" s="232">
        <v>273.14999999999998</v>
      </c>
      <c r="D173" s="213">
        <v>232.14</v>
      </c>
      <c r="E173" s="225">
        <f t="shared" ref="E173" si="63">SUM(C173:D173)</f>
        <v>505.28999999999996</v>
      </c>
      <c r="F173" s="215">
        <f>'Heißwasser-u. Kältenetz'!I173</f>
        <v>0</v>
      </c>
      <c r="G173" s="216">
        <f>'Heißwasser-u. Kältenetz'!J173</f>
        <v>0</v>
      </c>
      <c r="H173" s="217">
        <f>'Heißwasser-u. Kältenetz'!K173</f>
        <v>0</v>
      </c>
      <c r="I173" s="215">
        <f>Warmwassernetze!AA173</f>
        <v>1695.9</v>
      </c>
      <c r="J173" s="216">
        <f>Warmwassernetze!AB173</f>
        <v>1061.3800000000001</v>
      </c>
      <c r="K173" s="233">
        <f>Warmwassernetze!AC173</f>
        <v>2757.28</v>
      </c>
      <c r="L173" s="92">
        <f>'Heißwasser-u. Kältenetz'!M173</f>
        <v>367.57</v>
      </c>
      <c r="M173" s="93">
        <f>'Heißwasser-u. Kältenetz'!N173</f>
        <v>107.61</v>
      </c>
      <c r="N173" s="82">
        <f>'Heißwasser-u. Kältenetz'!O173</f>
        <v>0</v>
      </c>
      <c r="O173" s="220">
        <f t="shared" si="61"/>
        <v>2336.6200000000003</v>
      </c>
      <c r="P173" s="221">
        <f>SUM(D173,G173,J173,M173)</f>
        <v>1401.1299999999999</v>
      </c>
      <c r="Q173" s="222">
        <f t="shared" ref="Q173:Q174" si="64">SUM(O173:P173)</f>
        <v>3737.75</v>
      </c>
      <c r="S173" s="350" t="str">
        <f>A175</f>
        <v>2016/17</v>
      </c>
      <c r="T173" s="341">
        <f>E173+H173+K173+N173</f>
        <v>3262.57</v>
      </c>
      <c r="U173" s="341">
        <f>-(E174+H174+K174+N174)</f>
        <v>1418.52</v>
      </c>
      <c r="V173" s="341">
        <f>T173+U173</f>
        <v>4681.09</v>
      </c>
    </row>
    <row r="174" spans="1:22" ht="14.1" customHeight="1" x14ac:dyDescent="0.2">
      <c r="A174" s="132"/>
      <c r="B174" s="46" t="s">
        <v>17</v>
      </c>
      <c r="C174" s="149">
        <v>-238.23</v>
      </c>
      <c r="D174" s="147">
        <v>-30.2</v>
      </c>
      <c r="E174" s="160">
        <f t="shared" ref="E174:E175" si="65">SUM(C174:D174)</f>
        <v>-268.43</v>
      </c>
      <c r="F174" s="236">
        <f>'Heißwasser-u. Kältenetz'!I174</f>
        <v>0</v>
      </c>
      <c r="G174" s="237">
        <f>'Heißwasser-u. Kältenetz'!J174</f>
        <v>0</v>
      </c>
      <c r="H174" s="217">
        <f>'Heißwasser-u. Kältenetz'!K174</f>
        <v>0</v>
      </c>
      <c r="I174" s="236">
        <f>Warmwassernetze!AA174</f>
        <v>-694.17</v>
      </c>
      <c r="J174" s="237">
        <f>Warmwassernetze!AB174</f>
        <v>-88.54</v>
      </c>
      <c r="K174" s="217">
        <f>Warmwassernetze!AC174</f>
        <v>-782.70999999999992</v>
      </c>
      <c r="L174" s="111">
        <f>'Heißwasser-u. Kältenetz'!M174</f>
        <v>-351.54</v>
      </c>
      <c r="M174" s="112">
        <f>'Heißwasser-u. Kältenetz'!N174</f>
        <v>-15.84</v>
      </c>
      <c r="N174" s="90">
        <f>'Heißwasser-u. Kältenetz'!O174</f>
        <v>-367.38</v>
      </c>
      <c r="O174" s="229">
        <f t="shared" ref="O174:O176" si="66">SUM(C174,F174,I174,L174)</f>
        <v>-1283.94</v>
      </c>
      <c r="P174" s="230">
        <f t="shared" ref="P174:P175" si="67">SUM(D174,G174,J174,M174)</f>
        <v>-134.58000000000001</v>
      </c>
      <c r="Q174" s="238">
        <f t="shared" si="64"/>
        <v>-1418.52</v>
      </c>
    </row>
    <row r="175" spans="1:22" ht="14.1" customHeight="1" x14ac:dyDescent="0.2">
      <c r="A175" s="317" t="s">
        <v>114</v>
      </c>
      <c r="B175" s="44" t="s">
        <v>12</v>
      </c>
      <c r="C175" s="223">
        <f>SUM(C172:C174)</f>
        <v>33254.51999999999</v>
      </c>
      <c r="D175" s="224">
        <f>SUM(D172:D174)</f>
        <v>13777.660000000002</v>
      </c>
      <c r="E175" s="225">
        <f t="shared" si="65"/>
        <v>47032.179999999993</v>
      </c>
      <c r="F175" s="226">
        <f>'Heißwasser-u. Kältenetz'!I175</f>
        <v>13426.57</v>
      </c>
      <c r="G175" s="227">
        <f>'Heißwasser-u. Kältenetz'!J175</f>
        <v>2188.4700000000003</v>
      </c>
      <c r="H175" s="228">
        <f>'Heißwasser-u. Kältenetz'!K175</f>
        <v>15615.04</v>
      </c>
      <c r="I175" s="226">
        <f>Warmwassernetze!AA175</f>
        <v>76105.899999999994</v>
      </c>
      <c r="J175" s="227">
        <f>Warmwassernetze!AB175</f>
        <v>26945.38</v>
      </c>
      <c r="K175" s="228">
        <f>Warmwassernetze!AC175</f>
        <v>103051.28</v>
      </c>
      <c r="L175" s="87">
        <f>'Heißwasser-u. Kältenetz'!M175</f>
        <v>3522.8399999999997</v>
      </c>
      <c r="M175" s="86">
        <f>'Heißwasser-u. Kältenetz'!N175</f>
        <v>736.06999999999994</v>
      </c>
      <c r="N175" s="98">
        <f>'Heißwasser-u. Kältenetz'!O175</f>
        <v>4258.91</v>
      </c>
      <c r="O175" s="234">
        <f t="shared" si="66"/>
        <v>126309.82999999999</v>
      </c>
      <c r="P175" s="235">
        <f t="shared" si="67"/>
        <v>43647.58</v>
      </c>
      <c r="Q175" s="231">
        <f>SUM(O175:P175)</f>
        <v>169957.40999999997</v>
      </c>
      <c r="S175" s="335" t="s">
        <v>16</v>
      </c>
    </row>
    <row r="176" spans="1:22" ht="14.1" customHeight="1" x14ac:dyDescent="0.2">
      <c r="A176" s="131"/>
      <c r="B176" s="43" t="s">
        <v>15</v>
      </c>
      <c r="C176" s="232">
        <v>84.4</v>
      </c>
      <c r="D176" s="213">
        <v>254.02</v>
      </c>
      <c r="E176" s="225">
        <f t="shared" ref="E176" si="68">SUM(C176:D176)</f>
        <v>338.42</v>
      </c>
      <c r="F176" s="215">
        <f>'Heißwasser-u. Kältenetz'!I176</f>
        <v>0</v>
      </c>
      <c r="G176" s="216">
        <f>'Heißwasser-u. Kältenetz'!J176</f>
        <v>6.4</v>
      </c>
      <c r="H176" s="217">
        <f>'Heißwasser-u. Kältenetz'!K176</f>
        <v>6.4</v>
      </c>
      <c r="I176" s="215">
        <f>Warmwassernetze!AA176</f>
        <v>2024.94</v>
      </c>
      <c r="J176" s="216">
        <f>Warmwassernetze!AB176</f>
        <v>482.84</v>
      </c>
      <c r="K176" s="233">
        <f>Warmwassernetze!AC176</f>
        <v>2507.7800000000002</v>
      </c>
      <c r="L176" s="92">
        <f>'Heißwasser-u. Kältenetz'!M176</f>
        <v>0</v>
      </c>
      <c r="M176" s="93">
        <f>'Heißwasser-u. Kältenetz'!N176</f>
        <v>36.5</v>
      </c>
      <c r="N176" s="82">
        <f>'Heißwasser-u. Kältenetz'!O176</f>
        <v>0</v>
      </c>
      <c r="O176" s="220">
        <f t="shared" si="66"/>
        <v>2109.34</v>
      </c>
      <c r="P176" s="221">
        <f>SUM(D176,G176,J176,M176)</f>
        <v>779.76</v>
      </c>
      <c r="Q176" s="222">
        <f t="shared" ref="Q176:Q177" si="69">SUM(O176:P176)</f>
        <v>2889.1000000000004</v>
      </c>
      <c r="S176" s="350" t="str">
        <f>A178</f>
        <v>2017/18</v>
      </c>
      <c r="T176" s="341">
        <f>E176+H176+K176+N176</f>
        <v>2852.6000000000004</v>
      </c>
      <c r="U176" s="341">
        <f>-(E177+H177+K177+N177)</f>
        <v>1440.4299999999998</v>
      </c>
      <c r="V176" s="341">
        <f>T176+U176</f>
        <v>4293.0300000000007</v>
      </c>
    </row>
    <row r="177" spans="1:22" ht="14.1" customHeight="1" x14ac:dyDescent="0.2">
      <c r="A177" s="132"/>
      <c r="B177" s="46" t="s">
        <v>17</v>
      </c>
      <c r="C177" s="149">
        <v>-389.73</v>
      </c>
      <c r="D177" s="147">
        <v>-315.52999999999997</v>
      </c>
      <c r="E177" s="160">
        <f t="shared" ref="E177:E178" si="70">SUM(C177:D177)</f>
        <v>-705.26</v>
      </c>
      <c r="F177" s="236">
        <f>'Heißwasser-u. Kältenetz'!I177</f>
        <v>0</v>
      </c>
      <c r="G177" s="237">
        <f>'Heißwasser-u. Kältenetz'!J177</f>
        <v>-6.4</v>
      </c>
      <c r="H177" s="217">
        <f>'Heißwasser-u. Kältenetz'!K177</f>
        <v>-6.4</v>
      </c>
      <c r="I177" s="236">
        <f>Warmwassernetze!AA177</f>
        <v>-547.04</v>
      </c>
      <c r="J177" s="237">
        <f>Warmwassernetze!AB177</f>
        <v>-181.73</v>
      </c>
      <c r="K177" s="217">
        <f>Warmwassernetze!AC177</f>
        <v>-728.77</v>
      </c>
      <c r="L177" s="111">
        <f>'Heißwasser-u. Kältenetz'!M177</f>
        <v>0</v>
      </c>
      <c r="M177" s="112">
        <f>'Heißwasser-u. Kältenetz'!N177</f>
        <v>0</v>
      </c>
      <c r="N177" s="90">
        <f>'Heißwasser-u. Kältenetz'!O177</f>
        <v>0</v>
      </c>
      <c r="O177" s="229">
        <f t="shared" ref="O177:O178" si="71">SUM(C177,F177,I177,L177)</f>
        <v>-936.77</v>
      </c>
      <c r="P177" s="230">
        <f t="shared" ref="P177:P178" si="72">SUM(D177,G177,J177,M177)</f>
        <v>-503.65999999999997</v>
      </c>
      <c r="Q177" s="238">
        <f t="shared" si="69"/>
        <v>-1440.4299999999998</v>
      </c>
    </row>
    <row r="178" spans="1:22" ht="14.1" customHeight="1" x14ac:dyDescent="0.2">
      <c r="A178" s="317" t="s">
        <v>115</v>
      </c>
      <c r="B178" s="44" t="s">
        <v>12</v>
      </c>
      <c r="C178" s="223">
        <f>SUM(C175:C177)</f>
        <v>32949.189999999988</v>
      </c>
      <c r="D178" s="224">
        <f>SUM(D175:D177)</f>
        <v>13716.150000000001</v>
      </c>
      <c r="E178" s="225">
        <f t="shared" si="70"/>
        <v>46665.339999999989</v>
      </c>
      <c r="F178" s="226">
        <f>'Heißwasser-u. Kältenetz'!I178</f>
        <v>13426.57</v>
      </c>
      <c r="G178" s="227">
        <f>'Heißwasser-u. Kältenetz'!J178</f>
        <v>2188.4700000000003</v>
      </c>
      <c r="H178" s="228">
        <f>'Heißwasser-u. Kältenetz'!K178</f>
        <v>15615.04</v>
      </c>
      <c r="I178" s="226">
        <f>Warmwassernetze!AA178</f>
        <v>77583.8</v>
      </c>
      <c r="J178" s="227">
        <f>Warmwassernetze!AB178</f>
        <v>27246.49</v>
      </c>
      <c r="K178" s="228">
        <f>Warmwassernetze!AC178</f>
        <v>104830.29000000001</v>
      </c>
      <c r="L178" s="87">
        <f>'Heißwasser-u. Kältenetz'!M178</f>
        <v>3522.8399999999997</v>
      </c>
      <c r="M178" s="86">
        <f>'Heißwasser-u. Kältenetz'!N178</f>
        <v>772.56999999999994</v>
      </c>
      <c r="N178" s="98">
        <f>'Heißwasser-u. Kältenetz'!O178</f>
        <v>4295.41</v>
      </c>
      <c r="O178" s="234">
        <f t="shared" si="71"/>
        <v>127482.4</v>
      </c>
      <c r="P178" s="235">
        <f t="shared" si="72"/>
        <v>43923.68</v>
      </c>
      <c r="Q178" s="231">
        <f>SUM(O178:P178)</f>
        <v>171406.07999999999</v>
      </c>
      <c r="S178" s="335" t="s">
        <v>16</v>
      </c>
    </row>
    <row r="179" spans="1:22" ht="14.25" x14ac:dyDescent="0.2">
      <c r="A179" s="359" t="s">
        <v>108</v>
      </c>
      <c r="B179" s="360"/>
      <c r="C179" s="360"/>
      <c r="D179" s="360"/>
      <c r="E179" s="360">
        <f>E176+E177</f>
        <v>-366.84</v>
      </c>
      <c r="F179" s="360"/>
      <c r="G179" s="360"/>
      <c r="H179" s="360"/>
      <c r="I179" s="360"/>
      <c r="J179" s="360"/>
      <c r="K179" s="360"/>
      <c r="L179" s="360"/>
      <c r="M179" s="360"/>
      <c r="N179" s="360"/>
      <c r="O179" s="360"/>
      <c r="P179" s="360"/>
      <c r="Q179" s="361">
        <f>Q176+Q177</f>
        <v>1448.6700000000005</v>
      </c>
      <c r="S179" s="350" t="s">
        <v>113</v>
      </c>
      <c r="T179" s="341" t="s">
        <v>16</v>
      </c>
      <c r="U179" s="341">
        <f>-(E180+H180+K180+N180)</f>
        <v>0</v>
      </c>
      <c r="V179" s="341" t="s">
        <v>16</v>
      </c>
    </row>
    <row r="180" spans="1:22" ht="13.5" thickBot="1" x14ac:dyDescent="0.25">
      <c r="A180" s="47"/>
      <c r="B180" s="8"/>
      <c r="C180" s="8"/>
      <c r="D180" s="8"/>
      <c r="E180" s="8"/>
      <c r="F180" s="8"/>
      <c r="G180" s="8"/>
      <c r="H180" s="8"/>
      <c r="I180" s="194"/>
      <c r="J180" s="194"/>
      <c r="K180" s="194"/>
      <c r="L180" s="8"/>
      <c r="M180" s="8"/>
      <c r="N180" s="8"/>
      <c r="O180" s="8"/>
      <c r="P180" s="8"/>
      <c r="Q180" s="133"/>
    </row>
    <row r="181" spans="1:22" ht="21" thickBot="1" x14ac:dyDescent="0.35">
      <c r="A181" s="14"/>
      <c r="B181" s="15"/>
      <c r="C181" s="60" t="s">
        <v>21</v>
      </c>
      <c r="D181" s="16"/>
      <c r="E181" s="24"/>
      <c r="F181" s="61" t="s">
        <v>18</v>
      </c>
      <c r="G181" s="62"/>
      <c r="H181" s="17"/>
      <c r="I181" s="134" t="s">
        <v>19</v>
      </c>
      <c r="J181" s="135"/>
      <c r="K181" s="200"/>
      <c r="L181" s="369" t="s">
        <v>28</v>
      </c>
      <c r="M181" s="370"/>
      <c r="N181" s="371"/>
      <c r="O181" s="134" t="s">
        <v>22</v>
      </c>
      <c r="P181" s="135"/>
      <c r="Q181" s="130"/>
    </row>
    <row r="182" spans="1:22" ht="18.75" thickBot="1" x14ac:dyDescent="0.3">
      <c r="A182" s="113" t="s">
        <v>8</v>
      </c>
      <c r="B182" s="42"/>
      <c r="C182" s="23"/>
      <c r="D182" s="73"/>
      <c r="E182" s="24"/>
      <c r="F182" s="23" t="s">
        <v>23</v>
      </c>
      <c r="G182" s="24"/>
      <c r="H182" s="24"/>
      <c r="I182" s="136" t="s">
        <v>23</v>
      </c>
      <c r="J182" s="129"/>
      <c r="K182" s="129"/>
      <c r="L182" s="60" t="s">
        <v>26</v>
      </c>
      <c r="M182" s="60"/>
      <c r="N182" s="60"/>
      <c r="O182" s="136" t="s">
        <v>12</v>
      </c>
      <c r="P182" s="129"/>
      <c r="Q182" s="130"/>
    </row>
    <row r="183" spans="1:22" s="41" customFormat="1" ht="16.5" thickBot="1" x14ac:dyDescent="0.3">
      <c r="A183" s="45"/>
      <c r="B183" s="137"/>
      <c r="C183" s="33" t="s">
        <v>13</v>
      </c>
      <c r="D183" s="34" t="s">
        <v>14</v>
      </c>
      <c r="E183" s="197" t="s">
        <v>12</v>
      </c>
      <c r="F183" s="33" t="s">
        <v>13</v>
      </c>
      <c r="G183" s="34" t="s">
        <v>14</v>
      </c>
      <c r="H183" s="197" t="s">
        <v>12</v>
      </c>
      <c r="I183" s="138" t="s">
        <v>13</v>
      </c>
      <c r="J183" s="139" t="s">
        <v>14</v>
      </c>
      <c r="K183" s="201" t="s">
        <v>12</v>
      </c>
      <c r="L183" s="71" t="s">
        <v>13</v>
      </c>
      <c r="M183" s="69" t="s">
        <v>14</v>
      </c>
      <c r="N183" s="70" t="s">
        <v>12</v>
      </c>
      <c r="O183" s="138" t="s">
        <v>13</v>
      </c>
      <c r="P183" s="139" t="s">
        <v>14</v>
      </c>
      <c r="Q183" s="140" t="s">
        <v>12</v>
      </c>
      <c r="R183" s="358" t="s">
        <v>15</v>
      </c>
      <c r="S183" s="339"/>
      <c r="T183" s="345"/>
      <c r="U183" s="345"/>
      <c r="V183" s="345"/>
    </row>
    <row r="184" spans="1:22" ht="16.5" thickBot="1" x14ac:dyDescent="0.3">
      <c r="A184" s="141" t="s">
        <v>8</v>
      </c>
      <c r="B184" s="42"/>
      <c r="C184" s="23"/>
      <c r="D184" s="73"/>
      <c r="E184" s="24" t="s">
        <v>21</v>
      </c>
      <c r="F184" s="127"/>
      <c r="G184" s="24"/>
      <c r="H184" s="198" t="s">
        <v>18</v>
      </c>
      <c r="I184" s="128"/>
      <c r="J184" s="129"/>
      <c r="K184" s="202" t="s">
        <v>19</v>
      </c>
      <c r="L184" s="150">
        <v>0</v>
      </c>
      <c r="M184" s="151">
        <v>0</v>
      </c>
      <c r="N184" s="152">
        <v>0</v>
      </c>
      <c r="O184" s="128"/>
      <c r="P184" s="129"/>
      <c r="Q184" s="142" t="s">
        <v>24</v>
      </c>
    </row>
    <row r="185" spans="1:22" x14ac:dyDescent="0.2">
      <c r="A185" s="239">
        <v>1950</v>
      </c>
      <c r="B185" s="148" t="s">
        <v>12</v>
      </c>
      <c r="C185" s="149"/>
      <c r="D185" s="147">
        <v>918</v>
      </c>
      <c r="E185" s="160">
        <v>918</v>
      </c>
      <c r="F185" s="149">
        <v>0</v>
      </c>
      <c r="G185" s="147">
        <v>0</v>
      </c>
      <c r="H185" s="160">
        <v>0</v>
      </c>
      <c r="I185" s="240">
        <v>0</v>
      </c>
      <c r="J185" s="241">
        <v>0</v>
      </c>
      <c r="K185" s="219">
        <v>0</v>
      </c>
      <c r="L185" s="150">
        <v>0</v>
      </c>
      <c r="M185" s="151">
        <v>0</v>
      </c>
      <c r="N185" s="152">
        <v>0</v>
      </c>
      <c r="O185" s="240">
        <v>0</v>
      </c>
      <c r="P185" s="241">
        <v>918</v>
      </c>
      <c r="Q185" s="242">
        <v>918</v>
      </c>
    </row>
    <row r="186" spans="1:22" x14ac:dyDescent="0.2">
      <c r="A186" s="239">
        <v>1951</v>
      </c>
      <c r="B186" s="148" t="s">
        <v>12</v>
      </c>
      <c r="C186" s="149"/>
      <c r="D186" s="147">
        <v>1835</v>
      </c>
      <c r="E186" s="160">
        <v>1835</v>
      </c>
      <c r="F186" s="149">
        <v>0</v>
      </c>
      <c r="G186" s="147">
        <v>0</v>
      </c>
      <c r="H186" s="160">
        <v>0</v>
      </c>
      <c r="I186" s="240">
        <v>0</v>
      </c>
      <c r="J186" s="241">
        <v>0</v>
      </c>
      <c r="K186" s="219">
        <v>0</v>
      </c>
      <c r="L186" s="150">
        <v>0</v>
      </c>
      <c r="M186" s="151">
        <v>0</v>
      </c>
      <c r="N186" s="152">
        <v>0</v>
      </c>
      <c r="O186" s="240">
        <v>0</v>
      </c>
      <c r="P186" s="241">
        <v>1835</v>
      </c>
      <c r="Q186" s="242">
        <v>1835</v>
      </c>
      <c r="R186" s="4">
        <f>Q186-Q185</f>
        <v>917</v>
      </c>
    </row>
    <row r="187" spans="1:22" x14ac:dyDescent="0.2">
      <c r="A187" s="239">
        <v>1952</v>
      </c>
      <c r="B187" s="148" t="s">
        <v>12</v>
      </c>
      <c r="C187" s="149"/>
      <c r="D187" s="147">
        <v>2093</v>
      </c>
      <c r="E187" s="160">
        <v>2093</v>
      </c>
      <c r="F187" s="149">
        <v>0</v>
      </c>
      <c r="G187" s="147">
        <v>0</v>
      </c>
      <c r="H187" s="160">
        <v>0</v>
      </c>
      <c r="I187" s="240">
        <v>0</v>
      </c>
      <c r="J187" s="241">
        <v>0</v>
      </c>
      <c r="K187" s="219">
        <v>0</v>
      </c>
      <c r="L187" s="150">
        <v>0</v>
      </c>
      <c r="M187" s="151">
        <v>0</v>
      </c>
      <c r="N187" s="152">
        <v>0</v>
      </c>
      <c r="O187" s="240">
        <v>0</v>
      </c>
      <c r="P187" s="241">
        <v>2093</v>
      </c>
      <c r="Q187" s="242">
        <v>2093</v>
      </c>
      <c r="R187" s="4">
        <f t="shared" ref="R187:R247" si="73">Q187-Q186</f>
        <v>258</v>
      </c>
    </row>
    <row r="188" spans="1:22" x14ac:dyDescent="0.2">
      <c r="A188" s="239">
        <v>1953</v>
      </c>
      <c r="B188" s="148" t="s">
        <v>12</v>
      </c>
      <c r="C188" s="149">
        <v>3825</v>
      </c>
      <c r="D188" s="147">
        <v>3154.5</v>
      </c>
      <c r="E188" s="160">
        <v>6979.5</v>
      </c>
      <c r="F188" s="149">
        <v>0</v>
      </c>
      <c r="G188" s="147">
        <v>0</v>
      </c>
      <c r="H188" s="160">
        <v>0</v>
      </c>
      <c r="I188" s="240">
        <v>0</v>
      </c>
      <c r="J188" s="241">
        <v>0</v>
      </c>
      <c r="K188" s="219">
        <v>0</v>
      </c>
      <c r="L188" s="150">
        <v>0</v>
      </c>
      <c r="M188" s="151">
        <v>0</v>
      </c>
      <c r="N188" s="152">
        <v>0</v>
      </c>
      <c r="O188" s="240">
        <v>3825</v>
      </c>
      <c r="P188" s="241">
        <v>3154.5</v>
      </c>
      <c r="Q188" s="242">
        <v>6979.5</v>
      </c>
      <c r="R188" s="4">
        <f t="shared" si="73"/>
        <v>4886.5</v>
      </c>
    </row>
    <row r="189" spans="1:22" x14ac:dyDescent="0.2">
      <c r="A189" s="239">
        <v>1954</v>
      </c>
      <c r="B189" s="148" t="s">
        <v>12</v>
      </c>
      <c r="C189" s="149">
        <v>4354.41</v>
      </c>
      <c r="D189" s="147">
        <v>4197.8500000000004</v>
      </c>
      <c r="E189" s="160">
        <v>8552.26</v>
      </c>
      <c r="F189" s="149">
        <v>0</v>
      </c>
      <c r="G189" s="147">
        <v>0</v>
      </c>
      <c r="H189" s="160">
        <v>0</v>
      </c>
      <c r="I189" s="240">
        <v>0</v>
      </c>
      <c r="J189" s="241">
        <v>0</v>
      </c>
      <c r="K189" s="219">
        <v>0</v>
      </c>
      <c r="L189" s="150">
        <v>0</v>
      </c>
      <c r="M189" s="151">
        <v>0</v>
      </c>
      <c r="N189" s="152">
        <v>0</v>
      </c>
      <c r="O189" s="240">
        <v>4354.41</v>
      </c>
      <c r="P189" s="241">
        <v>4197.8500000000004</v>
      </c>
      <c r="Q189" s="242">
        <v>8552.26</v>
      </c>
      <c r="R189" s="4">
        <f t="shared" si="73"/>
        <v>1572.7600000000002</v>
      </c>
    </row>
    <row r="190" spans="1:22" x14ac:dyDescent="0.2">
      <c r="A190" s="239">
        <v>1955</v>
      </c>
      <c r="B190" s="148" t="s">
        <v>12</v>
      </c>
      <c r="C190" s="149">
        <v>6850.11</v>
      </c>
      <c r="D190" s="147">
        <v>5500.15</v>
      </c>
      <c r="E190" s="160">
        <v>12350.26</v>
      </c>
      <c r="F190" s="149">
        <v>0</v>
      </c>
      <c r="G190" s="147">
        <v>0</v>
      </c>
      <c r="H190" s="160">
        <v>0</v>
      </c>
      <c r="I190" s="240">
        <v>0</v>
      </c>
      <c r="J190" s="241">
        <v>0</v>
      </c>
      <c r="K190" s="219">
        <v>0</v>
      </c>
      <c r="L190" s="150">
        <v>0</v>
      </c>
      <c r="M190" s="151">
        <v>0</v>
      </c>
      <c r="N190" s="152">
        <v>0</v>
      </c>
      <c r="O190" s="240">
        <v>6850.11</v>
      </c>
      <c r="P190" s="241">
        <v>5500.15</v>
      </c>
      <c r="Q190" s="242">
        <v>12350.26</v>
      </c>
      <c r="R190" s="4">
        <f t="shared" si="73"/>
        <v>3798</v>
      </c>
    </row>
    <row r="191" spans="1:22" x14ac:dyDescent="0.2">
      <c r="A191" s="239">
        <v>1956</v>
      </c>
      <c r="B191" s="148" t="s">
        <v>12</v>
      </c>
      <c r="C191" s="149">
        <v>9405.61</v>
      </c>
      <c r="D191" s="147">
        <v>5794.65</v>
      </c>
      <c r="E191" s="160">
        <v>15200.26</v>
      </c>
      <c r="F191" s="149">
        <v>0</v>
      </c>
      <c r="G191" s="147">
        <v>0</v>
      </c>
      <c r="H191" s="160">
        <v>0</v>
      </c>
      <c r="I191" s="240">
        <v>0</v>
      </c>
      <c r="J191" s="241">
        <v>0</v>
      </c>
      <c r="K191" s="219">
        <v>0</v>
      </c>
      <c r="L191" s="150">
        <v>0</v>
      </c>
      <c r="M191" s="151">
        <v>0</v>
      </c>
      <c r="N191" s="152">
        <v>0</v>
      </c>
      <c r="O191" s="240">
        <v>9405.61</v>
      </c>
      <c r="P191" s="241">
        <v>5794.65</v>
      </c>
      <c r="Q191" s="242">
        <v>15200.26</v>
      </c>
      <c r="R191" s="4">
        <f t="shared" si="73"/>
        <v>2850</v>
      </c>
    </row>
    <row r="192" spans="1:22" x14ac:dyDescent="0.2">
      <c r="A192" s="239">
        <v>1957</v>
      </c>
      <c r="B192" s="148" t="s">
        <v>12</v>
      </c>
      <c r="C192" s="149">
        <v>12080.08</v>
      </c>
      <c r="D192" s="147">
        <v>6286.37</v>
      </c>
      <c r="E192" s="160">
        <v>18366.45</v>
      </c>
      <c r="F192" s="149">
        <v>0</v>
      </c>
      <c r="G192" s="147">
        <v>0</v>
      </c>
      <c r="H192" s="160">
        <v>0</v>
      </c>
      <c r="I192" s="240">
        <v>0</v>
      </c>
      <c r="J192" s="241">
        <v>0</v>
      </c>
      <c r="K192" s="219">
        <v>0</v>
      </c>
      <c r="L192" s="150">
        <v>0</v>
      </c>
      <c r="M192" s="151">
        <v>0</v>
      </c>
      <c r="N192" s="152">
        <v>0</v>
      </c>
      <c r="O192" s="240">
        <v>12080.08</v>
      </c>
      <c r="P192" s="241">
        <v>6286.37</v>
      </c>
      <c r="Q192" s="242">
        <v>18366.45</v>
      </c>
      <c r="R192" s="4">
        <f t="shared" si="73"/>
        <v>3166.1900000000005</v>
      </c>
    </row>
    <row r="193" spans="1:18" x14ac:dyDescent="0.2">
      <c r="A193" s="239">
        <v>1958</v>
      </c>
      <c r="B193" s="148" t="s">
        <v>12</v>
      </c>
      <c r="C193" s="149">
        <v>14590.53</v>
      </c>
      <c r="D193" s="147">
        <v>6514.37</v>
      </c>
      <c r="E193" s="160">
        <v>21104.9</v>
      </c>
      <c r="F193" s="149">
        <v>0</v>
      </c>
      <c r="G193" s="147">
        <v>0</v>
      </c>
      <c r="H193" s="160">
        <v>0</v>
      </c>
      <c r="I193" s="240">
        <v>0</v>
      </c>
      <c r="J193" s="241">
        <v>0</v>
      </c>
      <c r="K193" s="219">
        <v>0</v>
      </c>
      <c r="L193" s="150">
        <v>0</v>
      </c>
      <c r="M193" s="151">
        <v>0</v>
      </c>
      <c r="N193" s="152">
        <v>0</v>
      </c>
      <c r="O193" s="240">
        <v>14590.53</v>
      </c>
      <c r="P193" s="241">
        <v>6514.37</v>
      </c>
      <c r="Q193" s="242">
        <v>21104.9</v>
      </c>
      <c r="R193" s="4">
        <f t="shared" si="73"/>
        <v>2738.4500000000007</v>
      </c>
    </row>
    <row r="194" spans="1:18" x14ac:dyDescent="0.2">
      <c r="A194" s="239">
        <v>1959</v>
      </c>
      <c r="B194" s="148" t="s">
        <v>12</v>
      </c>
      <c r="C194" s="149">
        <v>16002.53</v>
      </c>
      <c r="D194" s="147">
        <v>6757.22</v>
      </c>
      <c r="E194" s="160">
        <v>22759.75</v>
      </c>
      <c r="F194" s="149">
        <v>0</v>
      </c>
      <c r="G194" s="147">
        <v>0</v>
      </c>
      <c r="H194" s="160">
        <v>0</v>
      </c>
      <c r="I194" s="240">
        <v>0</v>
      </c>
      <c r="J194" s="241">
        <v>0</v>
      </c>
      <c r="K194" s="219">
        <v>0</v>
      </c>
      <c r="L194" s="150">
        <v>0</v>
      </c>
      <c r="M194" s="151">
        <v>0</v>
      </c>
      <c r="N194" s="152">
        <v>0</v>
      </c>
      <c r="O194" s="240">
        <v>16002.53</v>
      </c>
      <c r="P194" s="241">
        <v>6757.22</v>
      </c>
      <c r="Q194" s="242">
        <v>22759.75</v>
      </c>
      <c r="R194" s="4">
        <f t="shared" si="73"/>
        <v>1654.8499999999985</v>
      </c>
    </row>
    <row r="195" spans="1:18" x14ac:dyDescent="0.2">
      <c r="A195" s="239">
        <v>1960</v>
      </c>
      <c r="B195" s="148" t="s">
        <v>12</v>
      </c>
      <c r="C195" s="149">
        <v>17964.55</v>
      </c>
      <c r="D195" s="147">
        <v>7421.52</v>
      </c>
      <c r="E195" s="160">
        <v>25386.07</v>
      </c>
      <c r="F195" s="149">
        <v>0</v>
      </c>
      <c r="G195" s="147">
        <v>0</v>
      </c>
      <c r="H195" s="160">
        <v>0</v>
      </c>
      <c r="I195" s="240">
        <v>0</v>
      </c>
      <c r="J195" s="241">
        <v>0</v>
      </c>
      <c r="K195" s="219">
        <v>0</v>
      </c>
      <c r="L195" s="150">
        <v>0</v>
      </c>
      <c r="M195" s="151">
        <v>0</v>
      </c>
      <c r="N195" s="152">
        <v>0</v>
      </c>
      <c r="O195" s="240">
        <v>17964.55</v>
      </c>
      <c r="P195" s="241">
        <v>7421.52</v>
      </c>
      <c r="Q195" s="242">
        <v>25386.07</v>
      </c>
      <c r="R195" s="4">
        <f t="shared" si="73"/>
        <v>2626.3199999999997</v>
      </c>
    </row>
    <row r="196" spans="1:18" x14ac:dyDescent="0.2">
      <c r="A196" s="239">
        <v>1961</v>
      </c>
      <c r="B196" s="148" t="s">
        <v>12</v>
      </c>
      <c r="C196" s="149">
        <v>20020.55</v>
      </c>
      <c r="D196" s="147">
        <v>7802.02</v>
      </c>
      <c r="E196" s="160">
        <v>27822.57</v>
      </c>
      <c r="F196" s="149">
        <v>0</v>
      </c>
      <c r="G196" s="147">
        <v>0</v>
      </c>
      <c r="H196" s="160">
        <v>0</v>
      </c>
      <c r="I196" s="240">
        <v>0</v>
      </c>
      <c r="J196" s="241">
        <v>0</v>
      </c>
      <c r="K196" s="219">
        <v>0</v>
      </c>
      <c r="L196" s="150">
        <v>0</v>
      </c>
      <c r="M196" s="151">
        <v>0</v>
      </c>
      <c r="N196" s="152">
        <v>0</v>
      </c>
      <c r="O196" s="240">
        <v>20020.55</v>
      </c>
      <c r="P196" s="241">
        <v>7802.02</v>
      </c>
      <c r="Q196" s="242">
        <v>27822.57</v>
      </c>
      <c r="R196" s="4">
        <f t="shared" si="73"/>
        <v>2436.5</v>
      </c>
    </row>
    <row r="197" spans="1:18" x14ac:dyDescent="0.2">
      <c r="A197" s="239">
        <v>1962</v>
      </c>
      <c r="B197" s="148" t="s">
        <v>12</v>
      </c>
      <c r="C197" s="149">
        <v>23476.400000000001</v>
      </c>
      <c r="D197" s="147">
        <v>8198.7199999999993</v>
      </c>
      <c r="E197" s="160">
        <v>31675.119999999999</v>
      </c>
      <c r="F197" s="149">
        <v>0</v>
      </c>
      <c r="G197" s="147">
        <v>0</v>
      </c>
      <c r="H197" s="160">
        <v>0</v>
      </c>
      <c r="I197" s="240">
        <v>0</v>
      </c>
      <c r="J197" s="241">
        <v>0</v>
      </c>
      <c r="K197" s="219">
        <v>0</v>
      </c>
      <c r="L197" s="150">
        <v>0</v>
      </c>
      <c r="M197" s="151">
        <v>0</v>
      </c>
      <c r="N197" s="152">
        <v>0</v>
      </c>
      <c r="O197" s="240">
        <v>23476.400000000001</v>
      </c>
      <c r="P197" s="241">
        <v>8198.7199999999993</v>
      </c>
      <c r="Q197" s="242">
        <v>31675.119999999999</v>
      </c>
      <c r="R197" s="4">
        <f t="shared" si="73"/>
        <v>3852.5499999999993</v>
      </c>
    </row>
    <row r="198" spans="1:18" x14ac:dyDescent="0.2">
      <c r="A198" s="239">
        <v>1963</v>
      </c>
      <c r="B198" s="148" t="s">
        <v>12</v>
      </c>
      <c r="C198" s="149">
        <v>24293.7</v>
      </c>
      <c r="D198" s="147">
        <v>8545.99</v>
      </c>
      <c r="E198" s="160">
        <v>32839.69</v>
      </c>
      <c r="F198" s="149">
        <v>0</v>
      </c>
      <c r="G198" s="147">
        <v>0</v>
      </c>
      <c r="H198" s="160">
        <v>0</v>
      </c>
      <c r="I198" s="240">
        <v>0</v>
      </c>
      <c r="J198" s="241">
        <v>0</v>
      </c>
      <c r="K198" s="219">
        <v>0</v>
      </c>
      <c r="L198" s="154"/>
      <c r="M198" s="155"/>
      <c r="N198" s="156"/>
      <c r="O198" s="240">
        <v>24293.7</v>
      </c>
      <c r="P198" s="241">
        <v>8545.99</v>
      </c>
      <c r="Q198" s="242">
        <v>32839.69</v>
      </c>
      <c r="R198" s="4">
        <f t="shared" si="73"/>
        <v>1164.5700000000033</v>
      </c>
    </row>
    <row r="199" spans="1:18" ht="12.75" customHeight="1" x14ac:dyDescent="0.2">
      <c r="A199" s="239">
        <v>1964</v>
      </c>
      <c r="B199" s="148" t="s">
        <v>12</v>
      </c>
      <c r="C199" s="149">
        <v>26271.13</v>
      </c>
      <c r="D199" s="147">
        <v>8822.7900000000009</v>
      </c>
      <c r="E199" s="160">
        <v>35093.919999999998</v>
      </c>
      <c r="F199" s="149">
        <v>0</v>
      </c>
      <c r="G199" s="147">
        <v>0</v>
      </c>
      <c r="H199" s="160">
        <v>0</v>
      </c>
      <c r="I199" s="240">
        <v>1953.91</v>
      </c>
      <c r="J199" s="241">
        <v>38.5</v>
      </c>
      <c r="K199" s="219">
        <v>1992.41</v>
      </c>
      <c r="L199" s="154"/>
      <c r="M199" s="155"/>
      <c r="N199" s="156"/>
      <c r="O199" s="240">
        <v>28225.040000000001</v>
      </c>
      <c r="P199" s="241">
        <v>8861.2900000000009</v>
      </c>
      <c r="Q199" s="242">
        <v>37086.33</v>
      </c>
      <c r="R199" s="4">
        <f t="shared" si="73"/>
        <v>4246.6399999999994</v>
      </c>
    </row>
    <row r="200" spans="1:18" x14ac:dyDescent="0.2">
      <c r="A200" s="239">
        <v>1965</v>
      </c>
      <c r="B200" s="148" t="s">
        <v>12</v>
      </c>
      <c r="C200" s="149">
        <v>27679.84</v>
      </c>
      <c r="D200" s="147">
        <v>9280.7900000000009</v>
      </c>
      <c r="E200" s="160">
        <v>36960.629999999997</v>
      </c>
      <c r="F200" s="149">
        <v>0</v>
      </c>
      <c r="G200" s="147">
        <v>0</v>
      </c>
      <c r="H200" s="160">
        <v>0</v>
      </c>
      <c r="I200" s="240">
        <v>4649.46</v>
      </c>
      <c r="J200" s="241">
        <v>1161</v>
      </c>
      <c r="K200" s="219">
        <v>5810.46</v>
      </c>
      <c r="L200" s="154"/>
      <c r="M200" s="155"/>
      <c r="N200" s="156"/>
      <c r="O200" s="240">
        <v>32329.3</v>
      </c>
      <c r="P200" s="241">
        <v>10441.790000000001</v>
      </c>
      <c r="Q200" s="242">
        <v>42771.09</v>
      </c>
      <c r="R200" s="4">
        <f t="shared" si="73"/>
        <v>5684.7599999999948</v>
      </c>
    </row>
    <row r="201" spans="1:18" x14ac:dyDescent="0.2">
      <c r="A201" s="239">
        <v>1966</v>
      </c>
      <c r="B201" s="148" t="s">
        <v>12</v>
      </c>
      <c r="C201" s="149">
        <v>28414.71</v>
      </c>
      <c r="D201" s="147">
        <v>9510.99</v>
      </c>
      <c r="E201" s="160">
        <v>37925.699999999997</v>
      </c>
      <c r="F201" s="149">
        <v>0</v>
      </c>
      <c r="G201" s="147">
        <v>0</v>
      </c>
      <c r="H201" s="160">
        <v>0</v>
      </c>
      <c r="I201" s="240">
        <v>7695.06</v>
      </c>
      <c r="J201" s="241">
        <v>2426</v>
      </c>
      <c r="K201" s="219">
        <v>10121.06</v>
      </c>
      <c r="L201" s="154"/>
      <c r="M201" s="155"/>
      <c r="N201" s="156">
        <v>0</v>
      </c>
      <c r="O201" s="240">
        <v>36109.769999999997</v>
      </c>
      <c r="P201" s="241">
        <v>11936.99</v>
      </c>
      <c r="Q201" s="242">
        <v>48046.76</v>
      </c>
      <c r="R201" s="4">
        <f t="shared" si="73"/>
        <v>5275.6700000000055</v>
      </c>
    </row>
    <row r="202" spans="1:18" x14ac:dyDescent="0.2">
      <c r="A202" s="239">
        <v>1967</v>
      </c>
      <c r="B202" s="148" t="s">
        <v>12</v>
      </c>
      <c r="C202" s="149">
        <v>28559.01</v>
      </c>
      <c r="D202" s="147">
        <v>9696.0400000000009</v>
      </c>
      <c r="E202" s="160">
        <v>38255.050000000003</v>
      </c>
      <c r="F202" s="149">
        <v>1836.2</v>
      </c>
      <c r="G202" s="147">
        <v>0</v>
      </c>
      <c r="H202" s="160">
        <v>1836.2</v>
      </c>
      <c r="I202" s="240">
        <v>8525.06</v>
      </c>
      <c r="J202" s="241">
        <v>3631.1</v>
      </c>
      <c r="K202" s="219">
        <v>12156.16</v>
      </c>
      <c r="L202" s="154"/>
      <c r="M202" s="155"/>
      <c r="N202" s="156">
        <v>0</v>
      </c>
      <c r="O202" s="240">
        <v>38920.269999999997</v>
      </c>
      <c r="P202" s="241">
        <v>13327.14</v>
      </c>
      <c r="Q202" s="242">
        <v>52247.41</v>
      </c>
      <c r="R202" s="4">
        <f t="shared" si="73"/>
        <v>4200.6500000000015</v>
      </c>
    </row>
    <row r="203" spans="1:18" x14ac:dyDescent="0.2">
      <c r="A203" s="239">
        <v>1968</v>
      </c>
      <c r="B203" s="148" t="s">
        <v>12</v>
      </c>
      <c r="C203" s="149">
        <v>28763.53</v>
      </c>
      <c r="D203" s="147">
        <v>10192.99</v>
      </c>
      <c r="E203" s="160">
        <v>38956.519999999997</v>
      </c>
      <c r="F203" s="149">
        <v>1863.2</v>
      </c>
      <c r="G203" s="147">
        <v>0</v>
      </c>
      <c r="H203" s="160">
        <v>1863.2</v>
      </c>
      <c r="I203" s="240">
        <v>9662.2099999999991</v>
      </c>
      <c r="J203" s="241">
        <v>4260.58</v>
      </c>
      <c r="K203" s="219">
        <v>13922.79</v>
      </c>
      <c r="L203" s="154"/>
      <c r="M203" s="155"/>
      <c r="N203" s="156">
        <v>0</v>
      </c>
      <c r="O203" s="240">
        <v>40288.94</v>
      </c>
      <c r="P203" s="241">
        <v>14453.57</v>
      </c>
      <c r="Q203" s="242">
        <v>54742.51</v>
      </c>
      <c r="R203" s="4">
        <f t="shared" si="73"/>
        <v>2495.0999999999985</v>
      </c>
    </row>
    <row r="204" spans="1:18" x14ac:dyDescent="0.2">
      <c r="A204" s="239">
        <v>1969</v>
      </c>
      <c r="B204" s="148" t="s">
        <v>12</v>
      </c>
      <c r="C204" s="149">
        <v>29129.93</v>
      </c>
      <c r="D204" s="147">
        <v>10303.540000000001</v>
      </c>
      <c r="E204" s="160">
        <v>39433.47</v>
      </c>
      <c r="F204" s="149">
        <v>2364.6999999999998</v>
      </c>
      <c r="G204" s="147">
        <v>9.65</v>
      </c>
      <c r="H204" s="160">
        <v>2374.35</v>
      </c>
      <c r="I204" s="240">
        <v>10873.16</v>
      </c>
      <c r="J204" s="241">
        <v>4698.33</v>
      </c>
      <c r="K204" s="219">
        <v>15571.49</v>
      </c>
      <c r="L204" s="154"/>
      <c r="M204" s="155"/>
      <c r="N204" s="156">
        <v>0</v>
      </c>
      <c r="O204" s="240">
        <v>42367.79</v>
      </c>
      <c r="P204" s="241">
        <v>15011.52</v>
      </c>
      <c r="Q204" s="242">
        <v>57379.31</v>
      </c>
      <c r="R204" s="4">
        <f t="shared" si="73"/>
        <v>2636.7999999999956</v>
      </c>
    </row>
    <row r="205" spans="1:18" x14ac:dyDescent="0.2">
      <c r="A205" s="239">
        <v>1970</v>
      </c>
      <c r="B205" s="148" t="s">
        <v>12</v>
      </c>
      <c r="C205" s="149">
        <v>29450.58</v>
      </c>
      <c r="D205" s="147">
        <v>10441.39</v>
      </c>
      <c r="E205" s="160">
        <v>39891.97</v>
      </c>
      <c r="F205" s="149">
        <v>2364.6999999999998</v>
      </c>
      <c r="G205" s="147">
        <v>9.65</v>
      </c>
      <c r="H205" s="160">
        <v>2374.35</v>
      </c>
      <c r="I205" s="240">
        <v>11648.76</v>
      </c>
      <c r="J205" s="241">
        <v>5057.7299999999996</v>
      </c>
      <c r="K205" s="219">
        <v>16706.490000000002</v>
      </c>
      <c r="L205" s="154"/>
      <c r="M205" s="155"/>
      <c r="N205" s="156">
        <v>0</v>
      </c>
      <c r="O205" s="240">
        <v>43464.04</v>
      </c>
      <c r="P205" s="241">
        <v>15508.77</v>
      </c>
      <c r="Q205" s="242">
        <v>58972.81</v>
      </c>
      <c r="R205" s="4">
        <f t="shared" si="73"/>
        <v>1593.5</v>
      </c>
    </row>
    <row r="206" spans="1:18" x14ac:dyDescent="0.2">
      <c r="A206" s="239">
        <v>1971</v>
      </c>
      <c r="B206" s="148" t="s">
        <v>12</v>
      </c>
      <c r="C206" s="149">
        <v>30295.38</v>
      </c>
      <c r="D206" s="147">
        <v>10684.24</v>
      </c>
      <c r="E206" s="160">
        <v>40979.620000000003</v>
      </c>
      <c r="F206" s="149">
        <v>2364.6999999999998</v>
      </c>
      <c r="G206" s="147">
        <v>9.65</v>
      </c>
      <c r="H206" s="160">
        <v>2374.35</v>
      </c>
      <c r="I206" s="240">
        <v>13666.31</v>
      </c>
      <c r="J206" s="241">
        <v>5551.53</v>
      </c>
      <c r="K206" s="219">
        <v>19217.84</v>
      </c>
      <c r="L206" s="154"/>
      <c r="M206" s="155"/>
      <c r="N206" s="156">
        <v>0</v>
      </c>
      <c r="O206" s="240">
        <v>46326.39</v>
      </c>
      <c r="P206" s="241">
        <v>16245.42</v>
      </c>
      <c r="Q206" s="242">
        <v>62571.81</v>
      </c>
      <c r="R206" s="4">
        <f t="shared" si="73"/>
        <v>3599</v>
      </c>
    </row>
    <row r="207" spans="1:18" x14ac:dyDescent="0.2">
      <c r="A207" s="239">
        <v>1972</v>
      </c>
      <c r="B207" s="148" t="s">
        <v>12</v>
      </c>
      <c r="C207" s="149">
        <v>30699.68</v>
      </c>
      <c r="D207" s="147">
        <v>10754.68</v>
      </c>
      <c r="E207" s="160">
        <v>41454.36</v>
      </c>
      <c r="F207" s="149">
        <v>2364.6999999999998</v>
      </c>
      <c r="G207" s="147">
        <v>9.65</v>
      </c>
      <c r="H207" s="160">
        <v>2374.35</v>
      </c>
      <c r="I207" s="240">
        <v>16459.509999999998</v>
      </c>
      <c r="J207" s="241">
        <v>6246.18</v>
      </c>
      <c r="K207" s="219">
        <v>22705.69</v>
      </c>
      <c r="L207" s="154"/>
      <c r="M207" s="155"/>
      <c r="N207" s="156">
        <v>0</v>
      </c>
      <c r="O207" s="240">
        <v>49523.89</v>
      </c>
      <c r="P207" s="241">
        <v>17010.509999999998</v>
      </c>
      <c r="Q207" s="242">
        <v>66534.399999999994</v>
      </c>
      <c r="R207" s="4">
        <f t="shared" si="73"/>
        <v>3962.5899999999965</v>
      </c>
    </row>
    <row r="208" spans="1:18" x14ac:dyDescent="0.2">
      <c r="A208" s="239">
        <v>1973</v>
      </c>
      <c r="B208" s="148" t="s">
        <v>12</v>
      </c>
      <c r="C208" s="149">
        <v>31913.58</v>
      </c>
      <c r="D208" s="147">
        <v>10997.38</v>
      </c>
      <c r="E208" s="160">
        <v>42910.96</v>
      </c>
      <c r="F208" s="149">
        <v>2364.6999999999998</v>
      </c>
      <c r="G208" s="147">
        <v>9.65</v>
      </c>
      <c r="H208" s="160">
        <v>2374.35</v>
      </c>
      <c r="I208" s="240">
        <v>17793.060000000001</v>
      </c>
      <c r="J208" s="241">
        <v>6727.53</v>
      </c>
      <c r="K208" s="219">
        <v>24520.59</v>
      </c>
      <c r="L208" s="154"/>
      <c r="M208" s="155"/>
      <c r="N208" s="156">
        <v>0</v>
      </c>
      <c r="O208" s="240">
        <v>52071.34</v>
      </c>
      <c r="P208" s="241">
        <v>17734.560000000001</v>
      </c>
      <c r="Q208" s="242">
        <v>69805.899999999994</v>
      </c>
      <c r="R208" s="4">
        <f t="shared" si="73"/>
        <v>3271.5</v>
      </c>
    </row>
    <row r="209" spans="1:18" x14ac:dyDescent="0.2">
      <c r="A209" s="239">
        <v>1974</v>
      </c>
      <c r="B209" s="148" t="s">
        <v>12</v>
      </c>
      <c r="C209" s="149">
        <v>32446.18</v>
      </c>
      <c r="D209" s="147">
        <v>11358.23</v>
      </c>
      <c r="E209" s="160">
        <v>43804.41</v>
      </c>
      <c r="F209" s="149">
        <v>2364.6999999999998</v>
      </c>
      <c r="G209" s="147">
        <v>9.65</v>
      </c>
      <c r="H209" s="160">
        <v>2374.35</v>
      </c>
      <c r="I209" s="240">
        <v>17932.61</v>
      </c>
      <c r="J209" s="241">
        <v>6947.43</v>
      </c>
      <c r="K209" s="219">
        <v>24880.04</v>
      </c>
      <c r="L209" s="154"/>
      <c r="M209" s="155"/>
      <c r="N209" s="156">
        <v>0</v>
      </c>
      <c r="O209" s="240">
        <v>52743.49</v>
      </c>
      <c r="P209" s="241">
        <v>18315.310000000001</v>
      </c>
      <c r="Q209" s="242">
        <v>71058.8</v>
      </c>
      <c r="R209" s="4">
        <f t="shared" si="73"/>
        <v>1252.9000000000087</v>
      </c>
    </row>
    <row r="210" spans="1:18" x14ac:dyDescent="0.2">
      <c r="A210" s="239">
        <v>1975</v>
      </c>
      <c r="B210" s="148" t="s">
        <v>12</v>
      </c>
      <c r="C210" s="149">
        <v>32443.68</v>
      </c>
      <c r="D210" s="147">
        <v>11606.93</v>
      </c>
      <c r="E210" s="160">
        <v>44050.61</v>
      </c>
      <c r="F210" s="149">
        <v>2364.6999999999998</v>
      </c>
      <c r="G210" s="147">
        <v>9.65</v>
      </c>
      <c r="H210" s="160">
        <v>2374.35</v>
      </c>
      <c r="I210" s="240">
        <v>19282.509999999998</v>
      </c>
      <c r="J210" s="241">
        <v>7247.38</v>
      </c>
      <c r="K210" s="219">
        <v>26529.89</v>
      </c>
      <c r="L210" s="154"/>
      <c r="M210" s="155"/>
      <c r="N210" s="156">
        <v>0</v>
      </c>
      <c r="O210" s="240">
        <v>54090.89</v>
      </c>
      <c r="P210" s="241">
        <v>18863.96</v>
      </c>
      <c r="Q210" s="242">
        <v>72954.850000000006</v>
      </c>
      <c r="R210" s="4">
        <f t="shared" si="73"/>
        <v>1896.0500000000029</v>
      </c>
    </row>
    <row r="211" spans="1:18" x14ac:dyDescent="0.2">
      <c r="A211" s="239">
        <v>1976</v>
      </c>
      <c r="B211" s="148" t="s">
        <v>12</v>
      </c>
      <c r="C211" s="149">
        <v>32958.18</v>
      </c>
      <c r="D211" s="147">
        <v>11966.03</v>
      </c>
      <c r="E211" s="160">
        <v>44924.21</v>
      </c>
      <c r="F211" s="149">
        <v>2364.6999999999998</v>
      </c>
      <c r="G211" s="147">
        <v>9.65</v>
      </c>
      <c r="H211" s="160">
        <v>2374.35</v>
      </c>
      <c r="I211" s="240">
        <v>19995.009999999998</v>
      </c>
      <c r="J211" s="241">
        <v>7251.08</v>
      </c>
      <c r="K211" s="219">
        <v>27246.09</v>
      </c>
      <c r="L211" s="154"/>
      <c r="M211" s="155"/>
      <c r="N211" s="156">
        <v>0</v>
      </c>
      <c r="O211" s="240">
        <v>55317.89</v>
      </c>
      <c r="P211" s="241">
        <v>19226.759999999998</v>
      </c>
      <c r="Q211" s="242">
        <v>74544.649999999994</v>
      </c>
      <c r="R211" s="4">
        <f t="shared" si="73"/>
        <v>1589.7999999999884</v>
      </c>
    </row>
    <row r="212" spans="1:18" x14ac:dyDescent="0.2">
      <c r="A212" s="239">
        <v>1977</v>
      </c>
      <c r="B212" s="148" t="s">
        <v>12</v>
      </c>
      <c r="C212" s="149">
        <v>32977.879999999997</v>
      </c>
      <c r="D212" s="147">
        <v>12307.43</v>
      </c>
      <c r="E212" s="160">
        <v>45285.31</v>
      </c>
      <c r="F212" s="149">
        <v>4044.6</v>
      </c>
      <c r="G212" s="147">
        <v>373.3</v>
      </c>
      <c r="H212" s="160">
        <v>4417.8999999999996</v>
      </c>
      <c r="I212" s="240">
        <v>20498.11</v>
      </c>
      <c r="J212" s="241">
        <v>7759.33</v>
      </c>
      <c r="K212" s="219">
        <v>28257.439999999999</v>
      </c>
      <c r="L212" s="154"/>
      <c r="M212" s="155"/>
      <c r="N212" s="156">
        <v>0</v>
      </c>
      <c r="O212" s="240">
        <v>57520.59</v>
      </c>
      <c r="P212" s="241">
        <v>20440.060000000001</v>
      </c>
      <c r="Q212" s="242">
        <v>77960.649999999994</v>
      </c>
      <c r="R212" s="4">
        <f t="shared" si="73"/>
        <v>3416</v>
      </c>
    </row>
    <row r="213" spans="1:18" x14ac:dyDescent="0.2">
      <c r="A213" s="239">
        <v>1978</v>
      </c>
      <c r="B213" s="148" t="s">
        <v>12</v>
      </c>
      <c r="C213" s="149">
        <v>33129.879999999997</v>
      </c>
      <c r="D213" s="147">
        <v>12358.98</v>
      </c>
      <c r="E213" s="160">
        <v>45488.86</v>
      </c>
      <c r="F213" s="149">
        <v>4044.6</v>
      </c>
      <c r="G213" s="147">
        <v>373.3</v>
      </c>
      <c r="H213" s="160">
        <v>4417.8999999999996</v>
      </c>
      <c r="I213" s="240">
        <v>22511.83</v>
      </c>
      <c r="J213" s="241">
        <v>8186.93</v>
      </c>
      <c r="K213" s="219">
        <v>30698.76</v>
      </c>
      <c r="L213" s="154"/>
      <c r="M213" s="155"/>
      <c r="N213" s="156">
        <v>0</v>
      </c>
      <c r="O213" s="240">
        <v>59686.31</v>
      </c>
      <c r="P213" s="241">
        <v>20919.21</v>
      </c>
      <c r="Q213" s="242">
        <v>80605.52</v>
      </c>
      <c r="R213" s="4">
        <f t="shared" si="73"/>
        <v>2644.8700000000099</v>
      </c>
    </row>
    <row r="214" spans="1:18" x14ac:dyDescent="0.2">
      <c r="A214" s="239">
        <v>1979</v>
      </c>
      <c r="B214" s="148" t="s">
        <v>12</v>
      </c>
      <c r="C214" s="149">
        <v>33517.730000000003</v>
      </c>
      <c r="D214" s="147">
        <v>12435.03</v>
      </c>
      <c r="E214" s="160">
        <v>45952.76</v>
      </c>
      <c r="F214" s="149">
        <v>4044.6</v>
      </c>
      <c r="G214" s="147">
        <v>373.3</v>
      </c>
      <c r="H214" s="160">
        <v>4417.8999999999996</v>
      </c>
      <c r="I214" s="240">
        <v>23878.43</v>
      </c>
      <c r="J214" s="241">
        <v>8434.93</v>
      </c>
      <c r="K214" s="219">
        <v>32313.360000000001</v>
      </c>
      <c r="L214" s="154"/>
      <c r="M214" s="155"/>
      <c r="N214" s="156">
        <v>0</v>
      </c>
      <c r="O214" s="240">
        <v>61440.76</v>
      </c>
      <c r="P214" s="241">
        <v>21243.26</v>
      </c>
      <c r="Q214" s="242">
        <v>82684.02</v>
      </c>
      <c r="R214" s="4">
        <f t="shared" si="73"/>
        <v>2078.5</v>
      </c>
    </row>
    <row r="215" spans="1:18" x14ac:dyDescent="0.2">
      <c r="A215" s="239">
        <v>1980</v>
      </c>
      <c r="B215" s="148" t="s">
        <v>12</v>
      </c>
      <c r="C215" s="149">
        <v>33974.129999999997</v>
      </c>
      <c r="D215" s="147">
        <v>12663.83</v>
      </c>
      <c r="E215" s="160">
        <v>46637.96</v>
      </c>
      <c r="F215" s="149">
        <v>4271.95</v>
      </c>
      <c r="G215" s="147">
        <v>373.3</v>
      </c>
      <c r="H215" s="160">
        <v>4645.25</v>
      </c>
      <c r="I215" s="240">
        <v>26463.53</v>
      </c>
      <c r="J215" s="241">
        <v>9122.3799999999992</v>
      </c>
      <c r="K215" s="219">
        <v>35585.910000000003</v>
      </c>
      <c r="L215" s="189"/>
      <c r="M215" s="190"/>
      <c r="N215" s="191">
        <v>0</v>
      </c>
      <c r="O215" s="240">
        <v>64709.61</v>
      </c>
      <c r="P215" s="241">
        <v>22159.51</v>
      </c>
      <c r="Q215" s="242">
        <v>86869.119999999995</v>
      </c>
      <c r="R215" s="4">
        <f t="shared" si="73"/>
        <v>4185.0999999999913</v>
      </c>
    </row>
    <row r="216" spans="1:18" x14ac:dyDescent="0.2">
      <c r="A216" s="239">
        <v>1981</v>
      </c>
      <c r="B216" s="148" t="s">
        <v>12</v>
      </c>
      <c r="C216" s="149">
        <v>34351.879999999997</v>
      </c>
      <c r="D216" s="147">
        <v>13226.38</v>
      </c>
      <c r="E216" s="160">
        <v>47578.26</v>
      </c>
      <c r="F216" s="149">
        <v>4271.95</v>
      </c>
      <c r="G216" s="147">
        <v>397.85</v>
      </c>
      <c r="H216" s="160">
        <v>4669.8</v>
      </c>
      <c r="I216" s="240">
        <v>26883.53</v>
      </c>
      <c r="J216" s="241">
        <v>9930.43</v>
      </c>
      <c r="K216" s="219">
        <v>36813.96</v>
      </c>
      <c r="L216" s="111"/>
      <c r="M216" s="112"/>
      <c r="N216" s="97">
        <v>0</v>
      </c>
      <c r="O216" s="240">
        <v>65507.360000000001</v>
      </c>
      <c r="P216" s="241">
        <v>23554.66</v>
      </c>
      <c r="Q216" s="242">
        <v>89062.02</v>
      </c>
      <c r="R216" s="4">
        <f t="shared" si="73"/>
        <v>2192.9000000000087</v>
      </c>
    </row>
    <row r="217" spans="1:18" x14ac:dyDescent="0.2">
      <c r="A217" s="239">
        <v>1982</v>
      </c>
      <c r="B217" s="148" t="s">
        <v>12</v>
      </c>
      <c r="C217" s="149">
        <v>34697.08</v>
      </c>
      <c r="D217" s="147">
        <v>13616.13</v>
      </c>
      <c r="E217" s="160">
        <v>48313.21</v>
      </c>
      <c r="F217" s="149">
        <v>4271.95</v>
      </c>
      <c r="G217" s="147">
        <v>397.85</v>
      </c>
      <c r="H217" s="160">
        <v>4669.8</v>
      </c>
      <c r="I217" s="240">
        <v>27867.33</v>
      </c>
      <c r="J217" s="241">
        <v>10395.780000000001</v>
      </c>
      <c r="K217" s="219">
        <v>38263.11</v>
      </c>
      <c r="L217" s="111"/>
      <c r="M217" s="112"/>
      <c r="N217" s="97">
        <v>0</v>
      </c>
      <c r="O217" s="240">
        <v>66836.36</v>
      </c>
      <c r="P217" s="241">
        <v>24409.759999999998</v>
      </c>
      <c r="Q217" s="242">
        <v>91246.12</v>
      </c>
      <c r="R217" s="4">
        <f t="shared" si="73"/>
        <v>2184.0999999999913</v>
      </c>
    </row>
    <row r="218" spans="1:18" x14ac:dyDescent="0.2">
      <c r="A218" s="239">
        <v>1983</v>
      </c>
      <c r="B218" s="148" t="s">
        <v>12</v>
      </c>
      <c r="C218" s="149">
        <v>35315.18</v>
      </c>
      <c r="D218" s="147">
        <v>13854.78</v>
      </c>
      <c r="E218" s="160">
        <v>49169.96</v>
      </c>
      <c r="F218" s="149">
        <v>4985</v>
      </c>
      <c r="G218" s="147">
        <v>527</v>
      </c>
      <c r="H218" s="160">
        <v>5512</v>
      </c>
      <c r="I218" s="240">
        <v>28140.53</v>
      </c>
      <c r="J218" s="241">
        <v>10754.88</v>
      </c>
      <c r="K218" s="219">
        <v>38895.410000000003</v>
      </c>
      <c r="L218" s="111"/>
      <c r="M218" s="112"/>
      <c r="N218" s="97">
        <v>0</v>
      </c>
      <c r="O218" s="240">
        <v>68440.710000000006</v>
      </c>
      <c r="P218" s="241">
        <v>25136.66</v>
      </c>
      <c r="Q218" s="242">
        <v>93577.37</v>
      </c>
      <c r="R218" s="4">
        <f t="shared" si="73"/>
        <v>2331.25</v>
      </c>
    </row>
    <row r="219" spans="1:18" x14ac:dyDescent="0.2">
      <c r="A219" s="239">
        <v>1984</v>
      </c>
      <c r="B219" s="148" t="s">
        <v>12</v>
      </c>
      <c r="C219" s="149">
        <v>35888.879999999997</v>
      </c>
      <c r="D219" s="147">
        <v>14090.58</v>
      </c>
      <c r="E219" s="160">
        <v>49979.46</v>
      </c>
      <c r="F219" s="149">
        <v>4985</v>
      </c>
      <c r="G219" s="147">
        <v>581.65</v>
      </c>
      <c r="H219" s="160">
        <v>5566.65</v>
      </c>
      <c r="I219" s="240">
        <v>28187.08</v>
      </c>
      <c r="J219" s="241">
        <v>10933.63</v>
      </c>
      <c r="K219" s="219">
        <v>39120.71</v>
      </c>
      <c r="L219" s="111"/>
      <c r="M219" s="112"/>
      <c r="N219" s="97">
        <v>0</v>
      </c>
      <c r="O219" s="240">
        <v>69060.960000000006</v>
      </c>
      <c r="P219" s="241">
        <v>25605.86</v>
      </c>
      <c r="Q219" s="242">
        <v>94666.82</v>
      </c>
      <c r="R219" s="4">
        <f t="shared" si="73"/>
        <v>1089.4500000000116</v>
      </c>
    </row>
    <row r="220" spans="1:18" x14ac:dyDescent="0.2">
      <c r="A220" s="239">
        <v>1985</v>
      </c>
      <c r="B220" s="148" t="s">
        <v>12</v>
      </c>
      <c r="C220" s="149">
        <v>36532.43</v>
      </c>
      <c r="D220" s="147">
        <v>14350.03</v>
      </c>
      <c r="E220" s="160">
        <v>50882.46</v>
      </c>
      <c r="F220" s="149">
        <v>5000.2</v>
      </c>
      <c r="G220" s="147">
        <v>644.45000000000005</v>
      </c>
      <c r="H220" s="160">
        <v>5644.65</v>
      </c>
      <c r="I220" s="240">
        <v>28435.03</v>
      </c>
      <c r="J220" s="241">
        <v>10968.43</v>
      </c>
      <c r="K220" s="219">
        <v>39403.46</v>
      </c>
      <c r="L220" s="111"/>
      <c r="M220" s="112"/>
      <c r="N220" s="97">
        <v>0</v>
      </c>
      <c r="O220" s="240">
        <v>69967.66</v>
      </c>
      <c r="P220" s="241">
        <v>25962.91</v>
      </c>
      <c r="Q220" s="242">
        <v>95930.57</v>
      </c>
      <c r="R220" s="4">
        <f t="shared" si="73"/>
        <v>1263.75</v>
      </c>
    </row>
    <row r="221" spans="1:18" x14ac:dyDescent="0.2">
      <c r="A221" s="239">
        <v>1986</v>
      </c>
      <c r="B221" s="148" t="s">
        <v>12</v>
      </c>
      <c r="C221" s="149">
        <v>36362.230000000003</v>
      </c>
      <c r="D221" s="147">
        <v>14610.58</v>
      </c>
      <c r="E221" s="160">
        <v>50972.81</v>
      </c>
      <c r="F221" s="149">
        <v>5000.2</v>
      </c>
      <c r="G221" s="147">
        <v>657.15</v>
      </c>
      <c r="H221" s="160">
        <v>5657.35</v>
      </c>
      <c r="I221" s="240">
        <v>28959.93</v>
      </c>
      <c r="J221" s="241">
        <v>11032.38</v>
      </c>
      <c r="K221" s="219">
        <v>39992.31</v>
      </c>
      <c r="L221" s="111"/>
      <c r="M221" s="112"/>
      <c r="N221" s="97">
        <v>0</v>
      </c>
      <c r="O221" s="240">
        <v>70322.36</v>
      </c>
      <c r="P221" s="241">
        <v>26300.11</v>
      </c>
      <c r="Q221" s="242">
        <v>96622.47</v>
      </c>
      <c r="R221" s="4">
        <f t="shared" si="73"/>
        <v>691.89999999999418</v>
      </c>
    </row>
    <row r="222" spans="1:18" x14ac:dyDescent="0.2">
      <c r="A222" s="239">
        <v>1987</v>
      </c>
      <c r="B222" s="148" t="s">
        <v>12</v>
      </c>
      <c r="C222" s="149">
        <v>36749.129999999997</v>
      </c>
      <c r="D222" s="147">
        <v>14680.28</v>
      </c>
      <c r="E222" s="160">
        <v>51429.41</v>
      </c>
      <c r="F222" s="149">
        <v>5165.1499999999996</v>
      </c>
      <c r="G222" s="147">
        <v>783.3</v>
      </c>
      <c r="H222" s="160">
        <v>5948.45</v>
      </c>
      <c r="I222" s="240">
        <v>29749.83</v>
      </c>
      <c r="J222" s="241">
        <v>11367.78</v>
      </c>
      <c r="K222" s="219">
        <v>41117.61</v>
      </c>
      <c r="L222" s="111"/>
      <c r="M222" s="112"/>
      <c r="N222" s="97">
        <v>0</v>
      </c>
      <c r="O222" s="240">
        <v>71664.11</v>
      </c>
      <c r="P222" s="241">
        <v>26831.360000000001</v>
      </c>
      <c r="Q222" s="242">
        <v>98495.47</v>
      </c>
      <c r="R222" s="4">
        <f t="shared" si="73"/>
        <v>1873</v>
      </c>
    </row>
    <row r="223" spans="1:18" x14ac:dyDescent="0.2">
      <c r="A223" s="239">
        <v>1988</v>
      </c>
      <c r="B223" s="148" t="s">
        <v>12</v>
      </c>
      <c r="C223" s="149">
        <v>36877.379999999997</v>
      </c>
      <c r="D223" s="147">
        <v>14828.98</v>
      </c>
      <c r="E223" s="160">
        <v>51706.36</v>
      </c>
      <c r="F223" s="149">
        <v>5165.1499999999996</v>
      </c>
      <c r="G223" s="147">
        <v>791.65</v>
      </c>
      <c r="H223" s="160">
        <v>5956.8</v>
      </c>
      <c r="I223" s="240">
        <v>29776.03</v>
      </c>
      <c r="J223" s="241">
        <v>11434.58</v>
      </c>
      <c r="K223" s="219">
        <v>41210.61</v>
      </c>
      <c r="L223" s="111"/>
      <c r="M223" s="112"/>
      <c r="N223" s="97">
        <v>0</v>
      </c>
      <c r="O223" s="240">
        <v>71818.559999999998</v>
      </c>
      <c r="P223" s="241">
        <v>27055.21</v>
      </c>
      <c r="Q223" s="242">
        <v>98873.77</v>
      </c>
      <c r="R223" s="4">
        <f t="shared" si="73"/>
        <v>378.30000000000291</v>
      </c>
    </row>
    <row r="224" spans="1:18" x14ac:dyDescent="0.2">
      <c r="A224" s="239">
        <v>1989</v>
      </c>
      <c r="B224" s="148" t="s">
        <v>12</v>
      </c>
      <c r="C224" s="149">
        <v>37141.53</v>
      </c>
      <c r="D224" s="147">
        <v>15135.78</v>
      </c>
      <c r="E224" s="160">
        <v>52277.31</v>
      </c>
      <c r="F224" s="149">
        <v>5165.1499999999996</v>
      </c>
      <c r="G224" s="147">
        <v>791.65</v>
      </c>
      <c r="H224" s="160">
        <v>5956.8</v>
      </c>
      <c r="I224" s="240">
        <v>29865.03</v>
      </c>
      <c r="J224" s="241">
        <v>11486.43</v>
      </c>
      <c r="K224" s="219">
        <v>41351.46</v>
      </c>
      <c r="L224" s="111">
        <v>0</v>
      </c>
      <c r="M224" s="112">
        <v>0</v>
      </c>
      <c r="N224" s="97">
        <v>0</v>
      </c>
      <c r="O224" s="240">
        <v>72171.710000000006</v>
      </c>
      <c r="P224" s="241">
        <v>27413.86</v>
      </c>
      <c r="Q224" s="242">
        <v>99585.57</v>
      </c>
      <c r="R224" s="4">
        <f t="shared" si="73"/>
        <v>711.80000000000291</v>
      </c>
    </row>
    <row r="225" spans="1:22" x14ac:dyDescent="0.2">
      <c r="A225" s="239">
        <v>1990</v>
      </c>
      <c r="B225" s="148" t="s">
        <v>12</v>
      </c>
      <c r="C225" s="149">
        <v>36839.93</v>
      </c>
      <c r="D225" s="147">
        <v>15420.53</v>
      </c>
      <c r="E225" s="160">
        <v>52260.46</v>
      </c>
      <c r="F225" s="149">
        <v>5165.1499999999996</v>
      </c>
      <c r="G225" s="147">
        <v>791.65</v>
      </c>
      <c r="H225" s="160">
        <v>5956.8</v>
      </c>
      <c r="I225" s="240">
        <v>29897.68</v>
      </c>
      <c r="J225" s="241">
        <v>11538.48</v>
      </c>
      <c r="K225" s="219">
        <v>41436.160000000003</v>
      </c>
      <c r="L225" s="111">
        <v>0</v>
      </c>
      <c r="M225" s="112">
        <v>0</v>
      </c>
      <c r="N225" s="97">
        <v>0</v>
      </c>
      <c r="O225" s="240">
        <v>71902.759999999995</v>
      </c>
      <c r="P225" s="241">
        <v>27750.66</v>
      </c>
      <c r="Q225" s="242">
        <v>99653.42</v>
      </c>
      <c r="R225" s="4">
        <f t="shared" si="73"/>
        <v>67.849999999991269</v>
      </c>
    </row>
    <row r="226" spans="1:22" x14ac:dyDescent="0.2">
      <c r="A226" s="239">
        <v>1991</v>
      </c>
      <c r="B226" s="148" t="s">
        <v>12</v>
      </c>
      <c r="C226" s="149">
        <v>37188.58</v>
      </c>
      <c r="D226" s="147">
        <v>15468.38</v>
      </c>
      <c r="E226" s="160">
        <v>52656.959999999999</v>
      </c>
      <c r="F226" s="149">
        <v>5165.1499999999996</v>
      </c>
      <c r="G226" s="147">
        <v>817.4</v>
      </c>
      <c r="H226" s="160">
        <v>5982.55</v>
      </c>
      <c r="I226" s="240">
        <v>30039.23</v>
      </c>
      <c r="J226" s="241">
        <v>11675.88</v>
      </c>
      <c r="K226" s="219">
        <v>41715.11</v>
      </c>
      <c r="L226" s="111">
        <v>0</v>
      </c>
      <c r="M226" s="112">
        <v>0</v>
      </c>
      <c r="N226" s="97">
        <v>0</v>
      </c>
      <c r="O226" s="240">
        <v>72392.960000000006</v>
      </c>
      <c r="P226" s="241">
        <v>27961.66</v>
      </c>
      <c r="Q226" s="242">
        <v>100354.62</v>
      </c>
      <c r="R226" s="4">
        <f t="shared" si="73"/>
        <v>701.19999999999709</v>
      </c>
    </row>
    <row r="227" spans="1:22" x14ac:dyDescent="0.2">
      <c r="A227" s="239">
        <v>1992</v>
      </c>
      <c r="B227" s="148" t="s">
        <v>12</v>
      </c>
      <c r="C227" s="149">
        <v>37564.43</v>
      </c>
      <c r="D227" s="147">
        <v>15554.33</v>
      </c>
      <c r="E227" s="160">
        <v>53118.76</v>
      </c>
      <c r="F227" s="149">
        <v>5537.2</v>
      </c>
      <c r="G227" s="147">
        <v>898.5</v>
      </c>
      <c r="H227" s="160">
        <v>6435.7</v>
      </c>
      <c r="I227" s="240">
        <v>31673.53</v>
      </c>
      <c r="J227" s="241">
        <v>12006.88</v>
      </c>
      <c r="K227" s="219">
        <v>43680.41</v>
      </c>
      <c r="L227" s="111">
        <v>0</v>
      </c>
      <c r="M227" s="112">
        <v>0</v>
      </c>
      <c r="N227" s="97">
        <v>0</v>
      </c>
      <c r="O227" s="240">
        <v>74775.16</v>
      </c>
      <c r="P227" s="241">
        <v>28459.71</v>
      </c>
      <c r="Q227" s="242">
        <v>103234.87</v>
      </c>
      <c r="R227" s="4">
        <f t="shared" si="73"/>
        <v>2880.25</v>
      </c>
    </row>
    <row r="228" spans="1:22" x14ac:dyDescent="0.2">
      <c r="A228" s="239">
        <v>1993</v>
      </c>
      <c r="B228" s="148" t="s">
        <v>12</v>
      </c>
      <c r="C228" s="149">
        <v>37910.93</v>
      </c>
      <c r="D228" s="147">
        <v>15744.58</v>
      </c>
      <c r="E228" s="160">
        <v>53655.51</v>
      </c>
      <c r="F228" s="149">
        <v>5542.3</v>
      </c>
      <c r="G228" s="147">
        <v>908.2</v>
      </c>
      <c r="H228" s="160">
        <v>6450.5</v>
      </c>
      <c r="I228" s="240">
        <v>33884.879999999997</v>
      </c>
      <c r="J228" s="241">
        <v>12182.83</v>
      </c>
      <c r="K228" s="219">
        <v>46067.71</v>
      </c>
      <c r="L228" s="111">
        <v>0</v>
      </c>
      <c r="M228" s="112">
        <v>0</v>
      </c>
      <c r="N228" s="97">
        <v>0</v>
      </c>
      <c r="O228" s="240">
        <v>77338.11</v>
      </c>
      <c r="P228" s="241">
        <v>28835.61</v>
      </c>
      <c r="Q228" s="242">
        <v>106173.72</v>
      </c>
      <c r="R228" s="4">
        <f t="shared" si="73"/>
        <v>2938.8500000000058</v>
      </c>
    </row>
    <row r="229" spans="1:22" x14ac:dyDescent="0.2">
      <c r="A229" s="239">
        <v>1994</v>
      </c>
      <c r="B229" s="148" t="s">
        <v>12</v>
      </c>
      <c r="C229" s="149">
        <v>37966.629999999997</v>
      </c>
      <c r="D229" s="147">
        <v>15761.23</v>
      </c>
      <c r="E229" s="160">
        <v>53727.86</v>
      </c>
      <c r="F229" s="149">
        <v>5658.4</v>
      </c>
      <c r="G229" s="147">
        <v>919.2</v>
      </c>
      <c r="H229" s="160">
        <v>6577.6</v>
      </c>
      <c r="I229" s="240">
        <v>34015.279999999999</v>
      </c>
      <c r="J229" s="241">
        <v>12322.12</v>
      </c>
      <c r="K229" s="219">
        <v>46337.4</v>
      </c>
      <c r="L229" s="110">
        <v>0</v>
      </c>
      <c r="M229" s="109">
        <v>0</v>
      </c>
      <c r="N229" s="91">
        <v>0</v>
      </c>
      <c r="O229" s="240">
        <v>77640.31</v>
      </c>
      <c r="P229" s="241">
        <v>29002.55</v>
      </c>
      <c r="Q229" s="242">
        <v>106642.86</v>
      </c>
      <c r="R229" s="4">
        <f t="shared" si="73"/>
        <v>469.13999999999942</v>
      </c>
    </row>
    <row r="230" spans="1:22" x14ac:dyDescent="0.2">
      <c r="A230" s="243">
        <v>1995</v>
      </c>
      <c r="B230" s="244" t="s">
        <v>12</v>
      </c>
      <c r="C230" s="245">
        <v>38238.230000000003</v>
      </c>
      <c r="D230" s="246">
        <v>15799.23</v>
      </c>
      <c r="E230" s="247">
        <v>54037.46</v>
      </c>
      <c r="F230" s="245">
        <v>6203.59</v>
      </c>
      <c r="G230" s="246">
        <v>964</v>
      </c>
      <c r="H230" s="247">
        <v>7167.59</v>
      </c>
      <c r="I230" s="236">
        <v>34700.15</v>
      </c>
      <c r="J230" s="237">
        <v>12598.41</v>
      </c>
      <c r="K230" s="217">
        <v>47298.559999999998</v>
      </c>
      <c r="L230" s="110">
        <v>0</v>
      </c>
      <c r="M230" s="109">
        <v>0</v>
      </c>
      <c r="N230" s="91">
        <v>0</v>
      </c>
      <c r="O230" s="236">
        <v>79141.97</v>
      </c>
      <c r="P230" s="237">
        <v>29361.64</v>
      </c>
      <c r="Q230" s="248">
        <v>108503.61</v>
      </c>
      <c r="R230" s="4">
        <f t="shared" si="73"/>
        <v>1860.75</v>
      </c>
    </row>
    <row r="231" spans="1:22" s="143" customFormat="1" x14ac:dyDescent="0.2">
      <c r="A231" s="249">
        <v>1996</v>
      </c>
      <c r="B231" s="148" t="s">
        <v>12</v>
      </c>
      <c r="C231" s="149">
        <v>38421.760000000002</v>
      </c>
      <c r="D231" s="147">
        <v>15936.9</v>
      </c>
      <c r="E231" s="160">
        <v>54358.66</v>
      </c>
      <c r="F231" s="149">
        <v>11076.87</v>
      </c>
      <c r="G231" s="147">
        <v>1035.05</v>
      </c>
      <c r="H231" s="160">
        <v>12111.92</v>
      </c>
      <c r="I231" s="240">
        <v>36940.980000000003</v>
      </c>
      <c r="J231" s="241">
        <v>12802.15</v>
      </c>
      <c r="K231" s="219">
        <v>49743.13</v>
      </c>
      <c r="L231" s="110">
        <v>0</v>
      </c>
      <c r="M231" s="109">
        <v>0</v>
      </c>
      <c r="N231" s="91">
        <v>0</v>
      </c>
      <c r="O231" s="240">
        <v>86439.61</v>
      </c>
      <c r="P231" s="241">
        <v>29774.1</v>
      </c>
      <c r="Q231" s="250">
        <v>116213.71</v>
      </c>
      <c r="R231" s="4">
        <f t="shared" si="73"/>
        <v>7710.1000000000058</v>
      </c>
      <c r="S231" s="340"/>
      <c r="T231" s="346"/>
      <c r="U231" s="346"/>
      <c r="V231" s="346"/>
    </row>
    <row r="232" spans="1:22" s="143" customFormat="1" x14ac:dyDescent="0.2">
      <c r="A232" s="249">
        <v>1997</v>
      </c>
      <c r="B232" s="148" t="s">
        <v>12</v>
      </c>
      <c r="C232" s="149">
        <v>38451.949999999997</v>
      </c>
      <c r="D232" s="147">
        <v>15902.27</v>
      </c>
      <c r="E232" s="160">
        <v>54354.22</v>
      </c>
      <c r="F232" s="149">
        <v>11116.04</v>
      </c>
      <c r="G232" s="147">
        <v>1136.8</v>
      </c>
      <c r="H232" s="160">
        <v>12252.84</v>
      </c>
      <c r="I232" s="240">
        <v>38449.129999999997</v>
      </c>
      <c r="J232" s="241">
        <v>13178.72</v>
      </c>
      <c r="K232" s="219">
        <v>51627.85</v>
      </c>
      <c r="L232" s="110"/>
      <c r="M232" s="109"/>
      <c r="N232" s="91">
        <v>0</v>
      </c>
      <c r="O232" s="240">
        <v>88017.12</v>
      </c>
      <c r="P232" s="241">
        <v>30217.79</v>
      </c>
      <c r="Q232" s="250">
        <v>118234.91</v>
      </c>
      <c r="R232" s="4">
        <f t="shared" si="73"/>
        <v>2021.1999999999971</v>
      </c>
      <c r="S232" s="340"/>
      <c r="T232" s="346"/>
      <c r="U232" s="346"/>
      <c r="V232" s="346"/>
    </row>
    <row r="233" spans="1:22" s="143" customFormat="1" x14ac:dyDescent="0.2">
      <c r="A233" s="249">
        <v>1998</v>
      </c>
      <c r="B233" s="148" t="s">
        <v>12</v>
      </c>
      <c r="C233" s="149">
        <v>38546.53</v>
      </c>
      <c r="D233" s="147">
        <v>15906.73</v>
      </c>
      <c r="E233" s="160">
        <v>54453.26</v>
      </c>
      <c r="F233" s="149">
        <v>11845.48</v>
      </c>
      <c r="G233" s="147">
        <v>1262.67</v>
      </c>
      <c r="H233" s="160">
        <v>13108.15</v>
      </c>
      <c r="I233" s="240">
        <v>40613.14</v>
      </c>
      <c r="J233" s="241">
        <v>13474.74</v>
      </c>
      <c r="K233" s="219">
        <v>54087.88</v>
      </c>
      <c r="L233" s="110">
        <v>368.98</v>
      </c>
      <c r="M233" s="109">
        <v>36.14</v>
      </c>
      <c r="N233" s="91">
        <v>405.12</v>
      </c>
      <c r="O233" s="240">
        <v>91374.13</v>
      </c>
      <c r="P233" s="241">
        <v>30680.28</v>
      </c>
      <c r="Q233" s="250">
        <v>122054.41</v>
      </c>
      <c r="R233" s="4">
        <f t="shared" si="73"/>
        <v>3819.5</v>
      </c>
      <c r="S233" s="340"/>
      <c r="T233" s="346"/>
      <c r="U233" s="346"/>
      <c r="V233" s="346"/>
    </row>
    <row r="234" spans="1:22" s="143" customFormat="1" x14ac:dyDescent="0.2">
      <c r="A234" s="249">
        <v>1999</v>
      </c>
      <c r="B234" s="148" t="s">
        <v>12</v>
      </c>
      <c r="C234" s="149">
        <v>38599.15</v>
      </c>
      <c r="D234" s="147">
        <v>16033.89</v>
      </c>
      <c r="E234" s="160">
        <v>54633.04</v>
      </c>
      <c r="F234" s="149">
        <v>11845.48</v>
      </c>
      <c r="G234" s="147">
        <v>1293.8599999999999</v>
      </c>
      <c r="H234" s="160">
        <v>13139.34</v>
      </c>
      <c r="I234" s="240">
        <v>42531.42</v>
      </c>
      <c r="J234" s="241">
        <v>14252.48</v>
      </c>
      <c r="K234" s="219">
        <v>56783.9</v>
      </c>
      <c r="L234" s="110">
        <v>368.98</v>
      </c>
      <c r="M234" s="109">
        <v>113.77</v>
      </c>
      <c r="N234" s="91">
        <v>482.75</v>
      </c>
      <c r="O234" s="240">
        <v>92976.05</v>
      </c>
      <c r="P234" s="241">
        <v>31580.23</v>
      </c>
      <c r="Q234" s="250">
        <v>124556.28</v>
      </c>
      <c r="R234" s="4">
        <f t="shared" si="73"/>
        <v>2501.8699999999953</v>
      </c>
      <c r="S234" s="340"/>
      <c r="T234" s="346"/>
      <c r="U234" s="346"/>
      <c r="V234" s="346"/>
    </row>
    <row r="235" spans="1:22" s="143" customFormat="1" x14ac:dyDescent="0.2">
      <c r="A235" s="249">
        <v>2000</v>
      </c>
      <c r="B235" s="148" t="s">
        <v>12</v>
      </c>
      <c r="C235" s="149">
        <v>38289.94</v>
      </c>
      <c r="D235" s="147">
        <v>15837.41</v>
      </c>
      <c r="E235" s="160">
        <v>54127.35</v>
      </c>
      <c r="F235" s="149">
        <v>11845.48</v>
      </c>
      <c r="G235" s="147">
        <v>1502.2</v>
      </c>
      <c r="H235" s="160">
        <v>13347.68</v>
      </c>
      <c r="I235" s="240">
        <v>45305.96</v>
      </c>
      <c r="J235" s="241">
        <v>14484.9</v>
      </c>
      <c r="K235" s="219">
        <v>59790.86</v>
      </c>
      <c r="L235" s="110">
        <v>1158.83</v>
      </c>
      <c r="M235" s="109">
        <v>39.42</v>
      </c>
      <c r="N235" s="91">
        <v>1198.25</v>
      </c>
      <c r="O235" s="240">
        <v>96600.21</v>
      </c>
      <c r="P235" s="241">
        <v>31863.93</v>
      </c>
      <c r="Q235" s="250">
        <v>128464.14</v>
      </c>
      <c r="R235" s="4">
        <f t="shared" si="73"/>
        <v>3907.8600000000006</v>
      </c>
      <c r="S235" s="340"/>
      <c r="T235" s="346"/>
      <c r="U235" s="346"/>
      <c r="V235" s="346"/>
    </row>
    <row r="236" spans="1:22" s="143" customFormat="1" x14ac:dyDescent="0.2">
      <c r="A236" s="249">
        <v>2001</v>
      </c>
      <c r="B236" s="148" t="s">
        <v>12</v>
      </c>
      <c r="C236" s="149">
        <v>38384.11</v>
      </c>
      <c r="D236" s="147">
        <v>15851.23</v>
      </c>
      <c r="E236" s="160">
        <v>54235.34</v>
      </c>
      <c r="F236" s="149">
        <v>11845.48</v>
      </c>
      <c r="G236" s="147">
        <v>1502.2</v>
      </c>
      <c r="H236" s="160">
        <v>13347.68</v>
      </c>
      <c r="I236" s="240">
        <v>46057.07</v>
      </c>
      <c r="J236" s="241">
        <v>15074.4</v>
      </c>
      <c r="K236" s="219">
        <v>61131.47</v>
      </c>
      <c r="L236" s="110">
        <v>2053.87</v>
      </c>
      <c r="M236" s="109">
        <v>65.349999999999994</v>
      </c>
      <c r="N236" s="91">
        <v>2119.2199999999998</v>
      </c>
      <c r="O236" s="240">
        <v>98340.53</v>
      </c>
      <c r="P236" s="241">
        <v>32493.18</v>
      </c>
      <c r="Q236" s="250">
        <v>130833.71</v>
      </c>
      <c r="R236" s="4">
        <f t="shared" si="73"/>
        <v>2369.570000000007</v>
      </c>
      <c r="S236" s="340"/>
      <c r="T236" s="346"/>
      <c r="U236" s="346"/>
      <c r="V236" s="346"/>
    </row>
    <row r="237" spans="1:22" s="143" customFormat="1" x14ac:dyDescent="0.2">
      <c r="A237" s="249">
        <v>2002</v>
      </c>
      <c r="B237" s="148" t="s">
        <v>12</v>
      </c>
      <c r="C237" s="149">
        <v>38526.660000000003</v>
      </c>
      <c r="D237" s="147">
        <v>15784.82</v>
      </c>
      <c r="E237" s="160">
        <v>54311.48</v>
      </c>
      <c r="F237" s="149">
        <v>11845.48</v>
      </c>
      <c r="G237" s="147">
        <v>1502.2</v>
      </c>
      <c r="H237" s="160">
        <v>13347.68</v>
      </c>
      <c r="I237" s="240">
        <v>47378.77</v>
      </c>
      <c r="J237" s="241">
        <v>15542.86</v>
      </c>
      <c r="K237" s="219">
        <v>62921.63</v>
      </c>
      <c r="L237" s="110">
        <v>2053.87</v>
      </c>
      <c r="M237" s="109">
        <v>65.349999999999994</v>
      </c>
      <c r="N237" s="91">
        <v>2119.2199999999998</v>
      </c>
      <c r="O237" s="240">
        <v>99804.78</v>
      </c>
      <c r="P237" s="241">
        <v>32895.230000000003</v>
      </c>
      <c r="Q237" s="250">
        <v>132700.01</v>
      </c>
      <c r="R237" s="4">
        <f t="shared" si="73"/>
        <v>1866.3000000000029</v>
      </c>
      <c r="S237" s="340"/>
      <c r="T237" s="346"/>
      <c r="U237" s="346"/>
      <c r="V237" s="346"/>
    </row>
    <row r="238" spans="1:22" s="143" customFormat="1" x14ac:dyDescent="0.2">
      <c r="A238" s="327" t="s">
        <v>73</v>
      </c>
      <c r="B238" s="148" t="s">
        <v>12</v>
      </c>
      <c r="C238" s="149">
        <v>38661.699999999997</v>
      </c>
      <c r="D238" s="147">
        <v>15847.97</v>
      </c>
      <c r="E238" s="160">
        <v>54509.67</v>
      </c>
      <c r="F238" s="149">
        <v>11845.48</v>
      </c>
      <c r="G238" s="147">
        <v>1539.16</v>
      </c>
      <c r="H238" s="160">
        <v>13384.64</v>
      </c>
      <c r="I238" s="240">
        <v>47852.11</v>
      </c>
      <c r="J238" s="241">
        <v>15878.83</v>
      </c>
      <c r="K238" s="219">
        <v>63730.94</v>
      </c>
      <c r="L238" s="110">
        <v>2053.87</v>
      </c>
      <c r="M238" s="109">
        <v>110.31</v>
      </c>
      <c r="N238" s="91">
        <v>2164.1799999999998</v>
      </c>
      <c r="O238" s="240">
        <v>100413.16</v>
      </c>
      <c r="P238" s="241">
        <v>33376.269999999997</v>
      </c>
      <c r="Q238" s="250">
        <v>133789.43</v>
      </c>
      <c r="R238" s="4">
        <f t="shared" si="73"/>
        <v>1089.4199999999837</v>
      </c>
      <c r="S238" s="340"/>
      <c r="T238" s="346"/>
      <c r="U238" s="346"/>
      <c r="V238" s="346"/>
    </row>
    <row r="239" spans="1:22" s="143" customFormat="1" x14ac:dyDescent="0.2">
      <c r="A239" s="327" t="s">
        <v>72</v>
      </c>
      <c r="B239" s="148" t="s">
        <v>12</v>
      </c>
      <c r="C239" s="149">
        <v>38934.33</v>
      </c>
      <c r="D239" s="147">
        <v>15949.71</v>
      </c>
      <c r="E239" s="160">
        <v>54884.04</v>
      </c>
      <c r="F239" s="149">
        <v>11845.48</v>
      </c>
      <c r="G239" s="147">
        <v>1602.38</v>
      </c>
      <c r="H239" s="160">
        <v>13447.86</v>
      </c>
      <c r="I239" s="240">
        <v>49054.37</v>
      </c>
      <c r="J239" s="241">
        <v>16189.98</v>
      </c>
      <c r="K239" s="219">
        <v>65244.35</v>
      </c>
      <c r="L239" s="110">
        <v>2053.87</v>
      </c>
      <c r="M239" s="109">
        <v>110.31</v>
      </c>
      <c r="N239" s="91">
        <v>2164.1799999999998</v>
      </c>
      <c r="O239" s="240">
        <v>101888.05</v>
      </c>
      <c r="P239" s="241">
        <v>33852.379999999997</v>
      </c>
      <c r="Q239" s="250">
        <v>135740.43</v>
      </c>
      <c r="R239" s="4">
        <f t="shared" si="73"/>
        <v>1951</v>
      </c>
      <c r="S239" s="340"/>
      <c r="T239" s="346"/>
      <c r="U239" s="346"/>
      <c r="V239" s="346"/>
    </row>
    <row r="240" spans="1:22" s="143" customFormat="1" x14ac:dyDescent="0.2">
      <c r="A240" s="327" t="s">
        <v>71</v>
      </c>
      <c r="B240" s="148" t="s">
        <v>12</v>
      </c>
      <c r="C240" s="149">
        <v>38644.79</v>
      </c>
      <c r="D240" s="147">
        <v>15890.15</v>
      </c>
      <c r="E240" s="160">
        <v>54534.94</v>
      </c>
      <c r="F240" s="149">
        <v>12504.16</v>
      </c>
      <c r="G240" s="147">
        <v>1673.11</v>
      </c>
      <c r="H240" s="160">
        <v>14177.27</v>
      </c>
      <c r="I240" s="240">
        <v>49604.45</v>
      </c>
      <c r="J240" s="241">
        <v>16743.93</v>
      </c>
      <c r="K240" s="219">
        <v>66348.38</v>
      </c>
      <c r="L240" s="110">
        <v>2053.87</v>
      </c>
      <c r="M240" s="109">
        <v>110.31</v>
      </c>
      <c r="N240" s="91">
        <v>2164.1799999999998</v>
      </c>
      <c r="O240" s="240">
        <v>102807.27</v>
      </c>
      <c r="P240" s="241">
        <v>34417.5</v>
      </c>
      <c r="Q240" s="250">
        <v>137224.76999999999</v>
      </c>
      <c r="R240" s="4">
        <f t="shared" si="73"/>
        <v>1484.3399999999965</v>
      </c>
      <c r="S240" s="340"/>
      <c r="T240" s="346"/>
      <c r="U240" s="346"/>
      <c r="V240" s="346"/>
    </row>
    <row r="241" spans="1:22" s="143" customFormat="1" x14ac:dyDescent="0.2">
      <c r="A241" s="327" t="s">
        <v>70</v>
      </c>
      <c r="B241" s="148" t="s">
        <v>12</v>
      </c>
      <c r="C241" s="149">
        <f t="shared" ref="C241:Q241" si="74">C142</f>
        <v>38081.569999999992</v>
      </c>
      <c r="D241" s="147">
        <f t="shared" si="74"/>
        <v>15646.260000000004</v>
      </c>
      <c r="E241" s="160">
        <f t="shared" si="74"/>
        <v>53727.829999999994</v>
      </c>
      <c r="F241" s="149">
        <f t="shared" si="74"/>
        <v>12504.16</v>
      </c>
      <c r="G241" s="147">
        <f t="shared" si="74"/>
        <v>1811.2600000000004</v>
      </c>
      <c r="H241" s="160">
        <f t="shared" si="74"/>
        <v>14315.42</v>
      </c>
      <c r="I241" s="240">
        <f t="shared" si="74"/>
        <v>49966.98000000001</v>
      </c>
      <c r="J241" s="241">
        <f t="shared" si="74"/>
        <v>17403.749999999996</v>
      </c>
      <c r="K241" s="219">
        <f t="shared" si="74"/>
        <v>67370.73000000001</v>
      </c>
      <c r="L241" s="110">
        <f t="shared" si="74"/>
        <v>2053.87</v>
      </c>
      <c r="M241" s="109">
        <f t="shared" si="74"/>
        <v>110.31</v>
      </c>
      <c r="N241" s="91">
        <f t="shared" si="74"/>
        <v>2164.1799999999998</v>
      </c>
      <c r="O241" s="240">
        <f t="shared" si="74"/>
        <v>102606.58</v>
      </c>
      <c r="P241" s="241">
        <f t="shared" si="74"/>
        <v>34971.58</v>
      </c>
      <c r="Q241" s="250">
        <f t="shared" si="74"/>
        <v>137578.16</v>
      </c>
      <c r="R241" s="4">
        <f t="shared" si="73"/>
        <v>353.39000000001397</v>
      </c>
      <c r="S241" s="340"/>
      <c r="T241" s="346"/>
      <c r="U241" s="346"/>
      <c r="V241" s="346"/>
    </row>
    <row r="242" spans="1:22" x14ac:dyDescent="0.2">
      <c r="A242" s="327" t="s">
        <v>82</v>
      </c>
      <c r="B242" s="148" t="s">
        <v>12</v>
      </c>
      <c r="C242" s="149">
        <f>C145</f>
        <v>35821.319999999992</v>
      </c>
      <c r="D242" s="149">
        <f t="shared" ref="D242:Q242" si="75">D145</f>
        <v>13550.340000000004</v>
      </c>
      <c r="E242" s="149">
        <f t="shared" si="75"/>
        <v>49371.659999999996</v>
      </c>
      <c r="F242" s="149">
        <f t="shared" si="75"/>
        <v>12504.16</v>
      </c>
      <c r="G242" s="149">
        <f t="shared" si="75"/>
        <v>1929.2700000000004</v>
      </c>
      <c r="H242" s="149">
        <f t="shared" si="75"/>
        <v>14433.43</v>
      </c>
      <c r="I242" s="149">
        <f t="shared" si="75"/>
        <v>57988.540000000015</v>
      </c>
      <c r="J242" s="149">
        <f t="shared" si="75"/>
        <v>19256.52</v>
      </c>
      <c r="K242" s="149">
        <f t="shared" si="75"/>
        <v>77245.060000000012</v>
      </c>
      <c r="L242" s="149">
        <f t="shared" si="75"/>
        <v>2053.87</v>
      </c>
      <c r="M242" s="149">
        <f t="shared" si="75"/>
        <v>110.31</v>
      </c>
      <c r="N242" s="149">
        <f t="shared" si="75"/>
        <v>2164.1799999999998</v>
      </c>
      <c r="O242" s="149">
        <f t="shared" si="75"/>
        <v>108367.89000000001</v>
      </c>
      <c r="P242" s="149">
        <f t="shared" si="75"/>
        <v>34846.44</v>
      </c>
      <c r="Q242" s="295">
        <f t="shared" si="75"/>
        <v>143214.33000000002</v>
      </c>
      <c r="R242" s="4">
        <f t="shared" si="73"/>
        <v>5636.1700000000128</v>
      </c>
    </row>
    <row r="243" spans="1:22" x14ac:dyDescent="0.2">
      <c r="A243" s="327" t="s">
        <v>87</v>
      </c>
      <c r="B243" s="148" t="s">
        <v>12</v>
      </c>
      <c r="C243" s="149">
        <f>C148</f>
        <v>34807.739999999991</v>
      </c>
      <c r="D243" s="149">
        <f>D148</f>
        <v>13434.730000000003</v>
      </c>
      <c r="E243" s="149">
        <f>E148</f>
        <v>48242.469999999994</v>
      </c>
      <c r="F243" s="149">
        <f>F148</f>
        <v>12644.960000000001</v>
      </c>
      <c r="G243" s="149">
        <f t="shared" ref="G243:P243" si="76">G148</f>
        <v>1989.9200000000005</v>
      </c>
      <c r="H243" s="149">
        <f t="shared" si="76"/>
        <v>14634.880000000001</v>
      </c>
      <c r="I243" s="149">
        <f t="shared" si="76"/>
        <v>60407.490000000013</v>
      </c>
      <c r="J243" s="149">
        <f t="shared" si="76"/>
        <v>20224.960000000003</v>
      </c>
      <c r="K243" s="149">
        <f t="shared" si="76"/>
        <v>80632.450000000012</v>
      </c>
      <c r="L243" s="149">
        <f t="shared" si="76"/>
        <v>2053.87</v>
      </c>
      <c r="M243" s="149">
        <f t="shared" si="76"/>
        <v>217.41</v>
      </c>
      <c r="N243" s="149">
        <f t="shared" si="76"/>
        <v>2271.2799999999997</v>
      </c>
      <c r="O243" s="149">
        <f t="shared" si="76"/>
        <v>109914.06</v>
      </c>
      <c r="P243" s="149">
        <f t="shared" si="76"/>
        <v>35867.020000000011</v>
      </c>
      <c r="Q243" s="295">
        <f>Q148</f>
        <v>145781.08000000002</v>
      </c>
      <c r="R243" s="4">
        <f t="shared" si="73"/>
        <v>2566.75</v>
      </c>
    </row>
    <row r="244" spans="1:22" x14ac:dyDescent="0.2">
      <c r="A244" s="327" t="s">
        <v>90</v>
      </c>
      <c r="B244" s="148" t="s">
        <v>12</v>
      </c>
      <c r="C244" s="149">
        <f t="shared" ref="C244:Q244" si="77">C151</f>
        <v>33680.769999999997</v>
      </c>
      <c r="D244" s="149">
        <f t="shared" si="77"/>
        <v>13154.800000000003</v>
      </c>
      <c r="E244" s="149">
        <f t="shared" si="77"/>
        <v>46835.57</v>
      </c>
      <c r="F244" s="149">
        <f t="shared" si="77"/>
        <v>13045.29</v>
      </c>
      <c r="G244" s="149">
        <f t="shared" si="77"/>
        <v>2001.2200000000005</v>
      </c>
      <c r="H244" s="149">
        <f t="shared" si="77"/>
        <v>15046.510000000002</v>
      </c>
      <c r="I244" s="149">
        <f t="shared" si="77"/>
        <v>63249.970000000008</v>
      </c>
      <c r="J244" s="149">
        <f t="shared" si="77"/>
        <v>20928.050000000003</v>
      </c>
      <c r="K244" s="149">
        <f t="shared" si="77"/>
        <v>84178.020000000019</v>
      </c>
      <c r="L244" s="149">
        <f t="shared" si="77"/>
        <v>2053.87</v>
      </c>
      <c r="M244" s="149">
        <f t="shared" si="77"/>
        <v>249.72</v>
      </c>
      <c r="N244" s="149">
        <f t="shared" si="77"/>
        <v>2303.5899999999997</v>
      </c>
      <c r="O244" s="149">
        <f t="shared" si="77"/>
        <v>112029.9</v>
      </c>
      <c r="P244" s="149">
        <f t="shared" si="77"/>
        <v>36333.790000000008</v>
      </c>
      <c r="Q244" s="295">
        <f t="shared" si="77"/>
        <v>148363.69</v>
      </c>
      <c r="R244" s="4">
        <f t="shared" si="73"/>
        <v>2582.609999999986</v>
      </c>
    </row>
    <row r="245" spans="1:22" x14ac:dyDescent="0.2">
      <c r="A245" s="327" t="s">
        <v>91</v>
      </c>
      <c r="B245" s="148" t="s">
        <v>12</v>
      </c>
      <c r="C245" s="149">
        <f t="shared" ref="C245:Q245" si="78">C154</f>
        <v>33284.159999999996</v>
      </c>
      <c r="D245" s="149">
        <f t="shared" si="78"/>
        <v>12933.530000000004</v>
      </c>
      <c r="E245" s="149">
        <f t="shared" si="78"/>
        <v>46217.69</v>
      </c>
      <c r="F245" s="149">
        <f t="shared" si="78"/>
        <v>13292.48</v>
      </c>
      <c r="G245" s="149">
        <f t="shared" si="78"/>
        <v>2000.6200000000003</v>
      </c>
      <c r="H245" s="149">
        <f t="shared" si="78"/>
        <v>15293.1</v>
      </c>
      <c r="I245" s="149">
        <f t="shared" si="78"/>
        <v>65589.960000000006</v>
      </c>
      <c r="J245" s="149">
        <f t="shared" si="78"/>
        <v>22128.42</v>
      </c>
      <c r="K245" s="149">
        <f t="shared" si="78"/>
        <v>87718.38</v>
      </c>
      <c r="L245" s="149">
        <f t="shared" si="78"/>
        <v>2102.5099999999998</v>
      </c>
      <c r="M245" s="149">
        <f t="shared" si="78"/>
        <v>353.08</v>
      </c>
      <c r="N245" s="149">
        <f t="shared" si="78"/>
        <v>2455.5899999999997</v>
      </c>
      <c r="O245" s="149">
        <f t="shared" si="78"/>
        <v>114269.11</v>
      </c>
      <c r="P245" s="149">
        <f t="shared" si="78"/>
        <v>37415.650000000009</v>
      </c>
      <c r="Q245" s="295">
        <f t="shared" si="78"/>
        <v>151684.76</v>
      </c>
      <c r="R245" s="4">
        <f t="shared" si="73"/>
        <v>3321.070000000007</v>
      </c>
    </row>
    <row r="246" spans="1:22" x14ac:dyDescent="0.2">
      <c r="A246" s="357" t="s">
        <v>93</v>
      </c>
      <c r="B246" s="148" t="s">
        <v>12</v>
      </c>
      <c r="C246" s="149">
        <f t="shared" ref="C246:Q246" si="79">C157</f>
        <v>33164.289999999994</v>
      </c>
      <c r="D246" s="149">
        <f t="shared" si="79"/>
        <v>12997.160000000003</v>
      </c>
      <c r="E246" s="149">
        <f t="shared" si="79"/>
        <v>46161.45</v>
      </c>
      <c r="F246" s="149">
        <f t="shared" si="79"/>
        <v>13292.48</v>
      </c>
      <c r="G246" s="149">
        <f t="shared" si="79"/>
        <v>2000.6200000000003</v>
      </c>
      <c r="H246" s="149">
        <f t="shared" si="79"/>
        <v>15293.1</v>
      </c>
      <c r="I246" s="149">
        <f t="shared" si="79"/>
        <v>67633.560000000012</v>
      </c>
      <c r="J246" s="149">
        <f t="shared" si="79"/>
        <v>22525.06</v>
      </c>
      <c r="K246" s="149">
        <f t="shared" si="79"/>
        <v>90158.62000000001</v>
      </c>
      <c r="L246" s="149">
        <f t="shared" si="79"/>
        <v>2102.5099999999998</v>
      </c>
      <c r="M246" s="149">
        <f t="shared" si="79"/>
        <v>405.53</v>
      </c>
      <c r="N246" s="149">
        <f t="shared" si="79"/>
        <v>2508.04</v>
      </c>
      <c r="O246" s="149">
        <f t="shared" si="79"/>
        <v>116192.84</v>
      </c>
      <c r="P246" s="149">
        <f t="shared" si="79"/>
        <v>37928.370000000003</v>
      </c>
      <c r="Q246" s="295">
        <f t="shared" si="79"/>
        <v>154121.21</v>
      </c>
      <c r="R246" s="4">
        <f t="shared" si="73"/>
        <v>2436.4499999999825</v>
      </c>
    </row>
    <row r="247" spans="1:22" x14ac:dyDescent="0.2">
      <c r="A247" s="357" t="s">
        <v>97</v>
      </c>
      <c r="B247" s="148" t="s">
        <v>12</v>
      </c>
      <c r="C247" s="149">
        <f t="shared" ref="C247:Q247" si="80">C160</f>
        <v>33269.789999999994</v>
      </c>
      <c r="D247" s="149">
        <f t="shared" si="80"/>
        <v>13095.020000000004</v>
      </c>
      <c r="E247" s="149">
        <f t="shared" si="80"/>
        <v>46364.81</v>
      </c>
      <c r="F247" s="149">
        <f t="shared" si="80"/>
        <v>13292.48</v>
      </c>
      <c r="G247" s="149">
        <f t="shared" si="80"/>
        <v>2102.73</v>
      </c>
      <c r="H247" s="149">
        <f t="shared" si="80"/>
        <v>15395.21</v>
      </c>
      <c r="I247" s="149">
        <f t="shared" si="80"/>
        <v>69615.670000000013</v>
      </c>
      <c r="J247" s="149">
        <f t="shared" si="80"/>
        <v>23430.910000000003</v>
      </c>
      <c r="K247" s="149">
        <f t="shared" si="80"/>
        <v>93046.580000000016</v>
      </c>
      <c r="L247" s="149">
        <f t="shared" si="80"/>
        <v>2102.5099999999998</v>
      </c>
      <c r="M247" s="149">
        <f t="shared" si="80"/>
        <v>507.65999999999997</v>
      </c>
      <c r="N247" s="149">
        <f t="shared" si="80"/>
        <v>2610.1699999999996</v>
      </c>
      <c r="O247" s="149">
        <f t="shared" si="80"/>
        <v>118280.45</v>
      </c>
      <c r="P247" s="149">
        <f t="shared" si="80"/>
        <v>39136.320000000007</v>
      </c>
      <c r="Q247" s="295">
        <f t="shared" si="80"/>
        <v>157416.77000000002</v>
      </c>
      <c r="R247" s="4">
        <f t="shared" si="73"/>
        <v>3295.5600000000268</v>
      </c>
    </row>
    <row r="248" spans="1:22" x14ac:dyDescent="0.2">
      <c r="A248" s="357" t="s">
        <v>103</v>
      </c>
      <c r="B248" s="148" t="s">
        <v>12</v>
      </c>
      <c r="C248" s="149">
        <f t="shared" ref="C248:Q248" si="81">C163</f>
        <v>33201.94999999999</v>
      </c>
      <c r="D248" s="149">
        <f t="shared" si="81"/>
        <v>13209.140000000005</v>
      </c>
      <c r="E248" s="149">
        <f t="shared" si="81"/>
        <v>46411.09</v>
      </c>
      <c r="F248" s="149">
        <f t="shared" si="81"/>
        <v>13292.48</v>
      </c>
      <c r="G248" s="149">
        <f t="shared" si="81"/>
        <v>2102.73</v>
      </c>
      <c r="H248" s="149">
        <f t="shared" si="81"/>
        <v>15395.21</v>
      </c>
      <c r="I248" s="149">
        <f t="shared" si="81"/>
        <v>71205.23000000001</v>
      </c>
      <c r="J248" s="149">
        <f t="shared" si="81"/>
        <v>24356.63</v>
      </c>
      <c r="K248" s="149">
        <f t="shared" si="81"/>
        <v>95561.860000000015</v>
      </c>
      <c r="L248" s="149">
        <f t="shared" si="81"/>
        <v>2102.5099999999998</v>
      </c>
      <c r="M248" s="149">
        <f t="shared" si="81"/>
        <v>507.65999999999997</v>
      </c>
      <c r="N248" s="149">
        <f t="shared" si="81"/>
        <v>2610.1699999999996</v>
      </c>
      <c r="O248" s="149">
        <f t="shared" si="81"/>
        <v>119802.17</v>
      </c>
      <c r="P248" s="149">
        <f t="shared" si="81"/>
        <v>40176.160000000011</v>
      </c>
      <c r="Q248" s="295">
        <f t="shared" si="81"/>
        <v>159978.33000000002</v>
      </c>
      <c r="R248" s="4">
        <f t="shared" ref="R248:R249" si="82">Q248-Q247</f>
        <v>2561.5599999999977</v>
      </c>
    </row>
    <row r="249" spans="1:22" x14ac:dyDescent="0.2">
      <c r="A249" s="357" t="s">
        <v>105</v>
      </c>
      <c r="B249" s="148" t="s">
        <v>12</v>
      </c>
      <c r="C249" s="149">
        <f t="shared" ref="C249:Q249" si="83">C166</f>
        <v>33523.049999999988</v>
      </c>
      <c r="D249" s="149">
        <f t="shared" si="83"/>
        <v>13432.800000000005</v>
      </c>
      <c r="E249" s="149">
        <f t="shared" si="83"/>
        <v>46955.849999999991</v>
      </c>
      <c r="F249" s="149">
        <f t="shared" si="83"/>
        <v>13426.57</v>
      </c>
      <c r="G249" s="149">
        <f t="shared" si="83"/>
        <v>2174.27</v>
      </c>
      <c r="H249" s="149">
        <f t="shared" si="83"/>
        <v>15600.84</v>
      </c>
      <c r="I249" s="149">
        <f t="shared" si="83"/>
        <v>72848.53</v>
      </c>
      <c r="J249" s="149">
        <f t="shared" si="83"/>
        <v>24911.109999999997</v>
      </c>
      <c r="K249" s="149">
        <f t="shared" si="83"/>
        <v>97759.64</v>
      </c>
      <c r="L249" s="149">
        <f t="shared" si="83"/>
        <v>3506.8099999999995</v>
      </c>
      <c r="M249" s="149">
        <f t="shared" si="83"/>
        <v>574.92999999999995</v>
      </c>
      <c r="N249" s="149">
        <f t="shared" si="83"/>
        <v>4081.7399999999993</v>
      </c>
      <c r="O249" s="149">
        <f t="shared" si="83"/>
        <v>123304.95999999999</v>
      </c>
      <c r="P249" s="149">
        <f t="shared" si="83"/>
        <v>41093.11</v>
      </c>
      <c r="Q249" s="295">
        <f t="shared" si="83"/>
        <v>164398.07</v>
      </c>
      <c r="R249" s="4">
        <f t="shared" si="82"/>
        <v>4419.7399999999907</v>
      </c>
    </row>
    <row r="250" spans="1:22" x14ac:dyDescent="0.2">
      <c r="A250" s="357" t="s">
        <v>107</v>
      </c>
      <c r="B250" s="148" t="s">
        <v>12</v>
      </c>
      <c r="C250" s="149">
        <f t="shared" ref="C250:Q250" si="84">C169</f>
        <v>33663.839999999989</v>
      </c>
      <c r="D250" s="149">
        <f t="shared" si="84"/>
        <v>13577.410000000003</v>
      </c>
      <c r="E250" s="149">
        <f t="shared" si="84"/>
        <v>47241.249999999993</v>
      </c>
      <c r="F250" s="149">
        <f t="shared" si="84"/>
        <v>13426.57</v>
      </c>
      <c r="G250" s="149">
        <f t="shared" si="84"/>
        <v>2174.27</v>
      </c>
      <c r="H250" s="149">
        <f t="shared" si="84"/>
        <v>15600.84</v>
      </c>
      <c r="I250" s="149">
        <f t="shared" si="84"/>
        <v>73601.94</v>
      </c>
      <c r="J250" s="149">
        <f t="shared" si="84"/>
        <v>25432.689999999995</v>
      </c>
      <c r="K250" s="149">
        <f t="shared" si="84"/>
        <v>99034.63</v>
      </c>
      <c r="L250" s="149">
        <f t="shared" si="84"/>
        <v>3506.8099999999995</v>
      </c>
      <c r="M250" s="149">
        <f t="shared" si="84"/>
        <v>574.92999999999995</v>
      </c>
      <c r="N250" s="149">
        <f t="shared" si="84"/>
        <v>4081.7399999999993</v>
      </c>
      <c r="O250" s="149">
        <f t="shared" si="84"/>
        <v>124199.15999999999</v>
      </c>
      <c r="P250" s="149">
        <f t="shared" si="84"/>
        <v>41759.299999999996</v>
      </c>
      <c r="Q250" s="295">
        <f t="shared" si="84"/>
        <v>165958.46</v>
      </c>
      <c r="R250" s="4">
        <f t="shared" ref="R250" si="85">Q250-Q249</f>
        <v>1560.3899999999849</v>
      </c>
    </row>
    <row r="251" spans="1:22" x14ac:dyDescent="0.2">
      <c r="A251" s="357" t="s">
        <v>110</v>
      </c>
      <c r="B251" s="148" t="s">
        <v>12</v>
      </c>
      <c r="C251" s="149">
        <f t="shared" ref="C251:Q251" si="86">C172</f>
        <v>33219.599999999991</v>
      </c>
      <c r="D251" s="149">
        <f t="shared" si="86"/>
        <v>13575.720000000003</v>
      </c>
      <c r="E251" s="149">
        <f t="shared" si="86"/>
        <v>46795.319999999992</v>
      </c>
      <c r="F251" s="149">
        <f t="shared" si="86"/>
        <v>13426.57</v>
      </c>
      <c r="G251" s="149">
        <f t="shared" si="86"/>
        <v>2188.4700000000003</v>
      </c>
      <c r="H251" s="149">
        <f t="shared" si="86"/>
        <v>15615.04</v>
      </c>
      <c r="I251" s="149">
        <f t="shared" si="86"/>
        <v>75104.170000000013</v>
      </c>
      <c r="J251" s="149">
        <f t="shared" si="86"/>
        <v>25972.539999999997</v>
      </c>
      <c r="K251" s="149">
        <f t="shared" si="86"/>
        <v>101076.71</v>
      </c>
      <c r="L251" s="149">
        <f t="shared" si="86"/>
        <v>3506.8099999999995</v>
      </c>
      <c r="M251" s="149">
        <f t="shared" si="86"/>
        <v>644.29999999999995</v>
      </c>
      <c r="N251" s="149">
        <f t="shared" si="86"/>
        <v>4151.1099999999997</v>
      </c>
      <c r="O251" s="149">
        <f t="shared" si="86"/>
        <v>125257.15</v>
      </c>
      <c r="P251" s="149">
        <f t="shared" si="86"/>
        <v>42381.03</v>
      </c>
      <c r="Q251" s="295">
        <f t="shared" si="86"/>
        <v>167638.18</v>
      </c>
      <c r="R251" s="4">
        <f t="shared" ref="R251" si="87">Q251-Q250</f>
        <v>1679.7200000000012</v>
      </c>
    </row>
    <row r="252" spans="1:22" x14ac:dyDescent="0.2">
      <c r="A252" s="357" t="s">
        <v>114</v>
      </c>
      <c r="B252" s="148" t="s">
        <v>12</v>
      </c>
      <c r="C252" s="149">
        <f t="shared" ref="C252:Q252" si="88">C175</f>
        <v>33254.51999999999</v>
      </c>
      <c r="D252" s="149">
        <f t="shared" si="88"/>
        <v>13777.660000000002</v>
      </c>
      <c r="E252" s="149">
        <f t="shared" si="88"/>
        <v>47032.179999999993</v>
      </c>
      <c r="F252" s="149">
        <f t="shared" si="88"/>
        <v>13426.57</v>
      </c>
      <c r="G252" s="149">
        <f t="shared" si="88"/>
        <v>2188.4700000000003</v>
      </c>
      <c r="H252" s="149">
        <f t="shared" si="88"/>
        <v>15615.04</v>
      </c>
      <c r="I252" s="149">
        <f t="shared" si="88"/>
        <v>76105.899999999994</v>
      </c>
      <c r="J252" s="149">
        <f t="shared" si="88"/>
        <v>26945.38</v>
      </c>
      <c r="K252" s="149">
        <f t="shared" si="88"/>
        <v>103051.28</v>
      </c>
      <c r="L252" s="149">
        <f t="shared" si="88"/>
        <v>3522.8399999999997</v>
      </c>
      <c r="M252" s="149">
        <f t="shared" si="88"/>
        <v>736.06999999999994</v>
      </c>
      <c r="N252" s="149">
        <f t="shared" si="88"/>
        <v>4258.91</v>
      </c>
      <c r="O252" s="149">
        <f t="shared" si="88"/>
        <v>126309.82999999999</v>
      </c>
      <c r="P252" s="149">
        <f t="shared" si="88"/>
        <v>43647.58</v>
      </c>
      <c r="Q252" s="295">
        <f t="shared" si="88"/>
        <v>169957.40999999997</v>
      </c>
      <c r="R252" s="4">
        <f t="shared" ref="R252" si="89">Q252-Q251</f>
        <v>2319.2299999999814</v>
      </c>
    </row>
    <row r="253" spans="1:22" x14ac:dyDescent="0.2">
      <c r="A253" s="357" t="s">
        <v>115</v>
      </c>
      <c r="B253" s="148" t="s">
        <v>12</v>
      </c>
      <c r="C253" s="149">
        <f t="shared" ref="C253:Q253" si="90">C178</f>
        <v>32949.189999999988</v>
      </c>
      <c r="D253" s="149">
        <f t="shared" si="90"/>
        <v>13716.150000000001</v>
      </c>
      <c r="E253" s="149">
        <f t="shared" si="90"/>
        <v>46665.339999999989</v>
      </c>
      <c r="F253" s="149">
        <f t="shared" si="90"/>
        <v>13426.57</v>
      </c>
      <c r="G253" s="149">
        <f t="shared" si="90"/>
        <v>2188.4700000000003</v>
      </c>
      <c r="H253" s="149">
        <f t="shared" si="90"/>
        <v>15615.04</v>
      </c>
      <c r="I253" s="149">
        <f t="shared" si="90"/>
        <v>77583.8</v>
      </c>
      <c r="J253" s="149">
        <f t="shared" si="90"/>
        <v>27246.49</v>
      </c>
      <c r="K253" s="149">
        <f t="shared" si="90"/>
        <v>104830.29000000001</v>
      </c>
      <c r="L253" s="149">
        <f t="shared" si="90"/>
        <v>3522.8399999999997</v>
      </c>
      <c r="M253" s="149">
        <f t="shared" si="90"/>
        <v>772.56999999999994</v>
      </c>
      <c r="N253" s="149">
        <f t="shared" si="90"/>
        <v>4295.41</v>
      </c>
      <c r="O253" s="149">
        <f t="shared" si="90"/>
        <v>127482.4</v>
      </c>
      <c r="P253" s="149">
        <f t="shared" si="90"/>
        <v>43923.68</v>
      </c>
      <c r="Q253" s="295">
        <f t="shared" si="90"/>
        <v>171406.07999999999</v>
      </c>
      <c r="R253" s="4">
        <f t="shared" ref="R253" si="91">Q253-Q252</f>
        <v>1448.6700000000128</v>
      </c>
    </row>
    <row r="254" spans="1:22" x14ac:dyDescent="0.2">
      <c r="A254" s="47"/>
      <c r="B254" s="8"/>
      <c r="C254" s="8"/>
      <c r="D254" s="8"/>
      <c r="E254" s="8"/>
      <c r="F254" s="8"/>
      <c r="G254" s="8"/>
      <c r="H254" s="8"/>
      <c r="I254" s="194"/>
      <c r="J254" s="194"/>
      <c r="K254" s="194"/>
      <c r="O254" s="8"/>
      <c r="P254" s="8"/>
      <c r="Q254" s="133"/>
    </row>
    <row r="255" spans="1:22" x14ac:dyDescent="0.2">
      <c r="A255" s="47"/>
      <c r="B255" s="8"/>
      <c r="C255" s="8"/>
      <c r="D255" s="8"/>
      <c r="E255" s="8"/>
      <c r="F255" s="8"/>
      <c r="G255" s="8"/>
      <c r="H255" s="8"/>
      <c r="I255" s="194"/>
      <c r="J255" s="194"/>
      <c r="K255" s="194"/>
      <c r="O255" s="8"/>
      <c r="P255" s="8"/>
      <c r="Q255" s="133"/>
    </row>
    <row r="256" spans="1:22" x14ac:dyDescent="0.2">
      <c r="A256" s="47"/>
      <c r="B256" s="8"/>
      <c r="C256" s="8"/>
      <c r="D256" s="8"/>
      <c r="E256" s="8"/>
      <c r="F256" s="8"/>
      <c r="G256" s="8"/>
      <c r="H256" s="8"/>
      <c r="I256" s="194"/>
      <c r="J256" s="194"/>
      <c r="K256" s="194"/>
      <c r="O256" s="8"/>
      <c r="P256" s="8"/>
      <c r="Q256" s="133"/>
    </row>
    <row r="257" spans="1:17" x14ac:dyDescent="0.2">
      <c r="A257" s="47"/>
      <c r="B257" s="8"/>
      <c r="C257" s="8"/>
      <c r="D257" s="8"/>
      <c r="E257" s="8"/>
      <c r="F257" s="8"/>
      <c r="G257" s="8"/>
      <c r="H257" s="8"/>
      <c r="I257" s="194"/>
      <c r="J257" s="194"/>
      <c r="K257" s="194"/>
      <c r="O257" s="8"/>
      <c r="P257" s="8"/>
      <c r="Q257" s="133"/>
    </row>
    <row r="258" spans="1:17" x14ac:dyDescent="0.2">
      <c r="A258" s="47"/>
      <c r="B258" s="8"/>
      <c r="C258" s="8"/>
      <c r="D258" s="8"/>
      <c r="E258" s="8"/>
      <c r="F258" s="8"/>
      <c r="G258" s="8"/>
      <c r="H258" s="8"/>
      <c r="I258" s="194"/>
      <c r="J258" s="194"/>
      <c r="K258" s="194"/>
      <c r="O258" s="8"/>
      <c r="P258" s="8"/>
      <c r="Q258" s="133"/>
    </row>
    <row r="259" spans="1:17" x14ac:dyDescent="0.2">
      <c r="A259" s="47"/>
      <c r="B259" s="8"/>
      <c r="C259" s="8"/>
      <c r="D259" s="8"/>
      <c r="E259" s="8"/>
      <c r="F259" s="8"/>
      <c r="G259" s="8"/>
      <c r="H259" s="8"/>
      <c r="I259" s="194"/>
      <c r="J259" s="194"/>
      <c r="K259" s="194"/>
      <c r="O259" s="8"/>
      <c r="P259" s="8"/>
      <c r="Q259" s="133"/>
    </row>
  </sheetData>
  <mergeCells count="4">
    <mergeCell ref="L9:N9"/>
    <mergeCell ref="L181:N181"/>
    <mergeCell ref="I9:K9"/>
    <mergeCell ref="I10:K10"/>
  </mergeCells>
  <phoneticPr fontId="9" type="noConversion"/>
  <pageMargins left="0.59055118110236227" right="0.39370078740157483" top="0.78740157480314965" bottom="0.78740157480314965" header="0.51181102362204722" footer="0.51181102362204722"/>
  <pageSetup paperSize="9" scale="69" orientation="landscape" horizontalDpi="4294967293" verticalDpi="300" r:id="rId1"/>
  <headerFooter alignWithMargins="0">
    <oddHeader>&amp;C&amp;F&amp;R&amp;D</oddHeader>
    <oddFooter>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view="pageBreakPreview" zoomScale="85" zoomScaleNormal="100" zoomScaleSheetLayoutView="85" workbookViewId="0">
      <pane ySplit="1" topLeftCell="A30" activePane="bottomLeft" state="frozen"/>
      <selection pane="bottomLeft" activeCell="C69" sqref="C69"/>
    </sheetView>
  </sheetViews>
  <sheetFormatPr baseColWidth="10" defaultRowHeight="14.25" x14ac:dyDescent="0.2"/>
  <cols>
    <col min="1" max="1" width="15.85546875" style="319" bestFit="1" customWidth="1"/>
    <col min="2" max="3" width="21.5703125" style="319" customWidth="1"/>
    <col min="4" max="4" width="23.28515625" style="320" bestFit="1" customWidth="1"/>
    <col min="5" max="5" width="21.42578125" style="319" bestFit="1" customWidth="1"/>
    <col min="6" max="6" width="34.28515625" style="319" customWidth="1"/>
    <col min="7" max="7" width="22.5703125" style="319" bestFit="1" customWidth="1"/>
    <col min="8" max="8" width="20.5703125" style="319" bestFit="1" customWidth="1"/>
    <col min="9" max="9" width="21.7109375" style="325" customWidth="1"/>
    <col min="10" max="10" width="21.5703125" style="325" customWidth="1"/>
    <col min="11" max="11" width="14.140625" style="325" customWidth="1"/>
    <col min="12" max="12" width="14.140625" style="319" bestFit="1" customWidth="1"/>
    <col min="13" max="16384" width="11.42578125" style="319"/>
  </cols>
  <sheetData>
    <row r="1" spans="1:13" ht="57" x14ac:dyDescent="0.2">
      <c r="A1" s="323" t="s">
        <v>8</v>
      </c>
      <c r="B1" s="323" t="s">
        <v>8</v>
      </c>
      <c r="C1" s="323" t="s">
        <v>35</v>
      </c>
      <c r="D1" s="323" t="s">
        <v>39</v>
      </c>
      <c r="E1" s="323" t="s">
        <v>36</v>
      </c>
      <c r="F1" s="323" t="s">
        <v>40</v>
      </c>
      <c r="G1" s="323" t="s">
        <v>37</v>
      </c>
      <c r="H1" s="323" t="s">
        <v>38</v>
      </c>
      <c r="I1" s="324" t="s">
        <v>55</v>
      </c>
      <c r="J1" s="324" t="s">
        <v>56</v>
      </c>
      <c r="K1" s="326" t="s">
        <v>57</v>
      </c>
    </row>
    <row r="3" spans="1:13" x14ac:dyDescent="0.2">
      <c r="A3" s="319">
        <v>1950</v>
      </c>
      <c r="B3" s="319">
        <v>1950</v>
      </c>
      <c r="C3" s="319">
        <f>'FUG-Gesamt'!Q185</f>
        <v>918</v>
      </c>
      <c r="D3" s="320">
        <v>1</v>
      </c>
      <c r="G3" s="319" t="e">
        <f t="shared" ref="G3:G34" si="0">C3/E3</f>
        <v>#DIV/0!</v>
      </c>
      <c r="H3" s="319" t="e">
        <f>D3/E3</f>
        <v>#DIV/0!</v>
      </c>
    </row>
    <row r="4" spans="1:13" ht="15" x14ac:dyDescent="0.25">
      <c r="A4" s="319">
        <v>1951</v>
      </c>
      <c r="B4" s="319">
        <v>1951</v>
      </c>
      <c r="C4" s="319">
        <f>'FUG-Gesamt'!Q186</f>
        <v>1835</v>
      </c>
      <c r="D4" s="320">
        <v>7</v>
      </c>
      <c r="G4" s="319" t="e">
        <f t="shared" si="0"/>
        <v>#DIV/0!</v>
      </c>
      <c r="H4" s="319" t="e">
        <f t="shared" ref="H4:H61" si="1">D4/E4</f>
        <v>#DIV/0!</v>
      </c>
      <c r="L4" s="322" t="s">
        <v>53</v>
      </c>
    </row>
    <row r="5" spans="1:13" x14ac:dyDescent="0.2">
      <c r="A5" s="319">
        <v>1952</v>
      </c>
      <c r="B5" s="319">
        <v>1952</v>
      </c>
      <c r="C5" s="319">
        <f>'FUG-Gesamt'!Q187</f>
        <v>2093</v>
      </c>
      <c r="D5" s="320">
        <v>10</v>
      </c>
      <c r="G5" s="319" t="e">
        <f t="shared" si="0"/>
        <v>#DIV/0!</v>
      </c>
      <c r="H5" s="319" t="e">
        <f t="shared" si="1"/>
        <v>#DIV/0!</v>
      </c>
      <c r="L5" s="319" t="s">
        <v>42</v>
      </c>
      <c r="M5" s="319">
        <v>1</v>
      </c>
    </row>
    <row r="6" spans="1:13" x14ac:dyDescent="0.2">
      <c r="A6" s="319">
        <v>1953</v>
      </c>
      <c r="B6" s="319">
        <v>1953</v>
      </c>
      <c r="C6" s="319">
        <f>'FUG-Gesamt'!Q188</f>
        <v>6979.5</v>
      </c>
      <c r="D6" s="320">
        <v>28</v>
      </c>
      <c r="G6" s="319" t="e">
        <f t="shared" si="0"/>
        <v>#DIV/0!</v>
      </c>
      <c r="H6" s="319" t="e">
        <f t="shared" si="1"/>
        <v>#DIV/0!</v>
      </c>
      <c r="L6" s="319" t="s">
        <v>43</v>
      </c>
      <c r="M6" s="319">
        <v>3</v>
      </c>
    </row>
    <row r="7" spans="1:13" x14ac:dyDescent="0.2">
      <c r="A7" s="319">
        <v>1954</v>
      </c>
      <c r="B7" s="319">
        <v>1954</v>
      </c>
      <c r="C7" s="319">
        <f>'FUG-Gesamt'!Q189</f>
        <v>8552.26</v>
      </c>
      <c r="D7" s="320">
        <v>49</v>
      </c>
      <c r="G7" s="319" t="e">
        <f t="shared" si="0"/>
        <v>#DIV/0!</v>
      </c>
      <c r="H7" s="319" t="e">
        <f t="shared" si="1"/>
        <v>#DIV/0!</v>
      </c>
      <c r="L7" s="319" t="s">
        <v>44</v>
      </c>
      <c r="M7" s="319">
        <v>1</v>
      </c>
    </row>
    <row r="8" spans="1:13" x14ac:dyDescent="0.2">
      <c r="A8" s="319">
        <v>1955</v>
      </c>
      <c r="B8" s="319">
        <v>1955</v>
      </c>
      <c r="C8" s="319">
        <f>'FUG-Gesamt'!Q190</f>
        <v>12350.26</v>
      </c>
      <c r="D8" s="320">
        <v>72</v>
      </c>
      <c r="G8" s="319" t="e">
        <f t="shared" si="0"/>
        <v>#DIV/0!</v>
      </c>
      <c r="H8" s="319" t="e">
        <f t="shared" si="1"/>
        <v>#DIV/0!</v>
      </c>
      <c r="L8" s="319" t="s">
        <v>45</v>
      </c>
      <c r="M8" s="319">
        <v>2</v>
      </c>
    </row>
    <row r="9" spans="1:13" x14ac:dyDescent="0.2">
      <c r="A9" s="319">
        <v>1956</v>
      </c>
      <c r="B9" s="319">
        <v>1956</v>
      </c>
      <c r="C9" s="319">
        <f>'FUG-Gesamt'!Q191</f>
        <v>15200.26</v>
      </c>
      <c r="D9" s="320">
        <v>99</v>
      </c>
      <c r="G9" s="319" t="e">
        <f t="shared" si="0"/>
        <v>#DIV/0!</v>
      </c>
      <c r="H9" s="319" t="e">
        <f t="shared" si="1"/>
        <v>#DIV/0!</v>
      </c>
      <c r="L9" s="319" t="s">
        <v>46</v>
      </c>
      <c r="M9" s="319">
        <v>1</v>
      </c>
    </row>
    <row r="10" spans="1:13" x14ac:dyDescent="0.2">
      <c r="A10" s="319">
        <v>1957</v>
      </c>
      <c r="B10" s="319">
        <v>1957</v>
      </c>
      <c r="C10" s="319">
        <f>'FUG-Gesamt'!Q192</f>
        <v>18366.45</v>
      </c>
      <c r="D10" s="320">
        <v>131</v>
      </c>
      <c r="G10" s="319" t="e">
        <f t="shared" si="0"/>
        <v>#DIV/0!</v>
      </c>
      <c r="H10" s="319" t="e">
        <f t="shared" si="1"/>
        <v>#DIV/0!</v>
      </c>
      <c r="L10" s="319" t="s">
        <v>47</v>
      </c>
      <c r="M10" s="319">
        <v>1</v>
      </c>
    </row>
    <row r="11" spans="1:13" x14ac:dyDescent="0.2">
      <c r="A11" s="319">
        <v>1958</v>
      </c>
      <c r="B11" s="319">
        <v>1958</v>
      </c>
      <c r="C11" s="319">
        <f>'FUG-Gesamt'!Q193</f>
        <v>21104.9</v>
      </c>
      <c r="D11" s="320">
        <v>168</v>
      </c>
      <c r="G11" s="319" t="e">
        <f t="shared" si="0"/>
        <v>#DIV/0!</v>
      </c>
      <c r="H11" s="319" t="e">
        <f t="shared" si="1"/>
        <v>#DIV/0!</v>
      </c>
      <c r="L11" s="319" t="s">
        <v>48</v>
      </c>
      <c r="M11" s="319">
        <v>2</v>
      </c>
    </row>
    <row r="12" spans="1:13" x14ac:dyDescent="0.2">
      <c r="A12" s="319">
        <v>1959</v>
      </c>
      <c r="B12" s="319">
        <v>1959</v>
      </c>
      <c r="C12" s="319">
        <f>'FUG-Gesamt'!Q194</f>
        <v>22759.75</v>
      </c>
      <c r="D12" s="320">
        <v>194</v>
      </c>
      <c r="G12" s="319" t="e">
        <f t="shared" si="0"/>
        <v>#DIV/0!</v>
      </c>
      <c r="H12" s="319" t="e">
        <f t="shared" si="1"/>
        <v>#DIV/0!</v>
      </c>
      <c r="L12" s="319" t="s">
        <v>49</v>
      </c>
      <c r="M12" s="319">
        <v>11</v>
      </c>
    </row>
    <row r="13" spans="1:13" x14ac:dyDescent="0.2">
      <c r="A13" s="319">
        <v>1960</v>
      </c>
      <c r="B13" s="319">
        <v>1960</v>
      </c>
      <c r="C13" s="319">
        <f>'FUG-Gesamt'!Q195</f>
        <v>25386.07</v>
      </c>
      <c r="D13" s="320">
        <v>213</v>
      </c>
      <c r="G13" s="319" t="e">
        <f t="shared" si="0"/>
        <v>#DIV/0!</v>
      </c>
      <c r="H13" s="319" t="e">
        <f t="shared" si="1"/>
        <v>#DIV/0!</v>
      </c>
      <c r="L13" s="319" t="s">
        <v>51</v>
      </c>
      <c r="M13" s="319">
        <v>1</v>
      </c>
    </row>
    <row r="14" spans="1:13" x14ac:dyDescent="0.2">
      <c r="A14" s="319">
        <v>1961</v>
      </c>
      <c r="B14" s="319">
        <v>1961</v>
      </c>
      <c r="C14" s="319">
        <f>'FUG-Gesamt'!Q196</f>
        <v>27822.57</v>
      </c>
      <c r="D14" s="320">
        <v>234</v>
      </c>
      <c r="G14" s="319" t="e">
        <f t="shared" si="0"/>
        <v>#DIV/0!</v>
      </c>
      <c r="H14" s="319" t="e">
        <f t="shared" si="1"/>
        <v>#DIV/0!</v>
      </c>
    </row>
    <row r="15" spans="1:13" x14ac:dyDescent="0.2">
      <c r="A15" s="319">
        <v>1962</v>
      </c>
      <c r="B15" s="319">
        <v>1962</v>
      </c>
      <c r="C15" s="319">
        <f>'FUG-Gesamt'!Q197</f>
        <v>31675.119999999999</v>
      </c>
      <c r="D15" s="320">
        <v>262</v>
      </c>
      <c r="G15" s="319" t="e">
        <f t="shared" si="0"/>
        <v>#DIV/0!</v>
      </c>
      <c r="H15" s="319" t="e">
        <f t="shared" si="1"/>
        <v>#DIV/0!</v>
      </c>
    </row>
    <row r="16" spans="1:13" ht="15" x14ac:dyDescent="0.25">
      <c r="A16" s="319">
        <v>1963</v>
      </c>
      <c r="B16" s="319">
        <v>1963</v>
      </c>
      <c r="C16" s="319">
        <f>'FUG-Gesamt'!Q198</f>
        <v>32839.69</v>
      </c>
      <c r="D16" s="320">
        <v>291</v>
      </c>
      <c r="G16" s="319" t="e">
        <f t="shared" si="0"/>
        <v>#DIV/0!</v>
      </c>
      <c r="H16" s="319" t="e">
        <f t="shared" si="1"/>
        <v>#DIV/0!</v>
      </c>
      <c r="L16" s="322" t="s">
        <v>50</v>
      </c>
      <c r="M16" s="322">
        <f>SUM(M5:M15)</f>
        <v>23</v>
      </c>
    </row>
    <row r="17" spans="1:11" x14ac:dyDescent="0.2">
      <c r="A17" s="319">
        <v>1964</v>
      </c>
      <c r="B17" s="319">
        <v>1964</v>
      </c>
      <c r="C17" s="319">
        <f>'FUG-Gesamt'!Q199</f>
        <v>37086.33</v>
      </c>
      <c r="D17" s="320">
        <v>324</v>
      </c>
      <c r="G17" s="319" t="e">
        <f t="shared" si="0"/>
        <v>#DIV/0!</v>
      </c>
      <c r="H17" s="319" t="e">
        <f t="shared" si="1"/>
        <v>#DIV/0!</v>
      </c>
    </row>
    <row r="18" spans="1:11" x14ac:dyDescent="0.2">
      <c r="A18" s="319">
        <v>1965</v>
      </c>
      <c r="B18" s="319">
        <v>1965</v>
      </c>
      <c r="C18" s="319">
        <f>'FUG-Gesamt'!Q200</f>
        <v>42771.09</v>
      </c>
      <c r="D18" s="320">
        <v>414</v>
      </c>
      <c r="G18" s="319" t="e">
        <f t="shared" si="0"/>
        <v>#DIV/0!</v>
      </c>
      <c r="H18" s="319" t="e">
        <f t="shared" si="1"/>
        <v>#DIV/0!</v>
      </c>
    </row>
    <row r="19" spans="1:11" x14ac:dyDescent="0.2">
      <c r="A19" s="319">
        <v>1966</v>
      </c>
      <c r="B19" s="319">
        <v>1966</v>
      </c>
      <c r="C19" s="319">
        <f>'FUG-Gesamt'!Q201</f>
        <v>48046.76</v>
      </c>
      <c r="D19" s="320">
        <v>533</v>
      </c>
      <c r="G19" s="319" t="e">
        <f t="shared" si="0"/>
        <v>#DIV/0!</v>
      </c>
      <c r="H19" s="319" t="e">
        <f t="shared" si="1"/>
        <v>#DIV/0!</v>
      </c>
    </row>
    <row r="20" spans="1:11" x14ac:dyDescent="0.2">
      <c r="A20" s="319">
        <v>1967</v>
      </c>
      <c r="B20" s="319">
        <v>1967</v>
      </c>
      <c r="C20" s="319">
        <f>'FUG-Gesamt'!Q202</f>
        <v>52247.41</v>
      </c>
      <c r="D20" s="320">
        <v>663</v>
      </c>
      <c r="G20" s="319" t="e">
        <f t="shared" si="0"/>
        <v>#DIV/0!</v>
      </c>
      <c r="H20" s="319" t="e">
        <f t="shared" si="1"/>
        <v>#DIV/0!</v>
      </c>
    </row>
    <row r="21" spans="1:11" x14ac:dyDescent="0.2">
      <c r="A21" s="319">
        <v>1968</v>
      </c>
      <c r="B21" s="319">
        <v>1968</v>
      </c>
      <c r="C21" s="319">
        <f>'FUG-Gesamt'!Q203</f>
        <v>54742.51</v>
      </c>
      <c r="D21" s="320">
        <v>745</v>
      </c>
      <c r="G21" s="319" t="e">
        <f t="shared" si="0"/>
        <v>#DIV/0!</v>
      </c>
      <c r="H21" s="319" t="e">
        <f t="shared" si="1"/>
        <v>#DIV/0!</v>
      </c>
    </row>
    <row r="22" spans="1:11" x14ac:dyDescent="0.2">
      <c r="A22" s="319">
        <v>1969</v>
      </c>
      <c r="B22" s="319">
        <v>1969</v>
      </c>
      <c r="C22" s="319">
        <f>'FUG-Gesamt'!Q204</f>
        <v>57379.31</v>
      </c>
      <c r="D22" s="320">
        <v>787</v>
      </c>
      <c r="G22" s="319" t="e">
        <f t="shared" si="0"/>
        <v>#DIV/0!</v>
      </c>
      <c r="H22" s="319" t="e">
        <f t="shared" si="1"/>
        <v>#DIV/0!</v>
      </c>
    </row>
    <row r="23" spans="1:11" x14ac:dyDescent="0.2">
      <c r="A23" s="319">
        <v>1970</v>
      </c>
      <c r="B23" s="319">
        <v>1970</v>
      </c>
      <c r="C23" s="319">
        <f>'FUG-Gesamt'!Q205</f>
        <v>58972.81</v>
      </c>
      <c r="D23" s="320">
        <v>836</v>
      </c>
      <c r="G23" s="319" t="e">
        <f t="shared" si="0"/>
        <v>#DIV/0!</v>
      </c>
      <c r="H23" s="319" t="e">
        <f t="shared" si="1"/>
        <v>#DIV/0!</v>
      </c>
    </row>
    <row r="24" spans="1:11" x14ac:dyDescent="0.2">
      <c r="A24" s="319">
        <v>1971</v>
      </c>
      <c r="B24" s="319">
        <v>1971</v>
      </c>
      <c r="C24" s="319">
        <f>'FUG-Gesamt'!Q206</f>
        <v>62571.81</v>
      </c>
      <c r="D24" s="320">
        <v>882</v>
      </c>
      <c r="G24" s="319" t="e">
        <f t="shared" si="0"/>
        <v>#DIV/0!</v>
      </c>
      <c r="H24" s="319" t="e">
        <f t="shared" si="1"/>
        <v>#DIV/0!</v>
      </c>
    </row>
    <row r="25" spans="1:11" x14ac:dyDescent="0.2">
      <c r="A25" s="319">
        <v>1972</v>
      </c>
      <c r="B25" s="319">
        <v>1972</v>
      </c>
      <c r="C25" s="319">
        <f>'FUG-Gesamt'!Q207</f>
        <v>66534.399999999994</v>
      </c>
      <c r="D25" s="320">
        <v>967</v>
      </c>
      <c r="G25" s="319" t="e">
        <f t="shared" si="0"/>
        <v>#DIV/0!</v>
      </c>
      <c r="H25" s="319" t="e">
        <f t="shared" si="1"/>
        <v>#DIV/0!</v>
      </c>
    </row>
    <row r="26" spans="1:11" x14ac:dyDescent="0.2">
      <c r="A26" s="319">
        <v>1973</v>
      </c>
      <c r="B26" s="319">
        <v>1973</v>
      </c>
      <c r="C26" s="319">
        <f>'FUG-Gesamt'!Q208</f>
        <v>69805.899999999994</v>
      </c>
      <c r="D26" s="320">
        <v>1001</v>
      </c>
      <c r="G26" s="319" t="e">
        <f t="shared" si="0"/>
        <v>#DIV/0!</v>
      </c>
      <c r="H26" s="319" t="e">
        <f t="shared" si="1"/>
        <v>#DIV/0!</v>
      </c>
    </row>
    <row r="27" spans="1:11" x14ac:dyDescent="0.2">
      <c r="A27" s="319">
        <v>1974</v>
      </c>
      <c r="B27" s="319">
        <v>1974</v>
      </c>
      <c r="C27" s="319">
        <f>'FUG-Gesamt'!Q209</f>
        <v>71058.8</v>
      </c>
      <c r="D27" s="320">
        <v>1023</v>
      </c>
      <c r="G27" s="319" t="e">
        <f t="shared" si="0"/>
        <v>#DIV/0!</v>
      </c>
      <c r="H27" s="319" t="e">
        <f t="shared" si="1"/>
        <v>#DIV/0!</v>
      </c>
    </row>
    <row r="28" spans="1:11" x14ac:dyDescent="0.2">
      <c r="A28" s="319">
        <v>1975</v>
      </c>
      <c r="B28" s="319">
        <v>1975</v>
      </c>
      <c r="C28" s="319">
        <f>'FUG-Gesamt'!Q210</f>
        <v>72954.850000000006</v>
      </c>
      <c r="D28" s="320">
        <v>1042</v>
      </c>
      <c r="G28" s="319" t="e">
        <f t="shared" si="0"/>
        <v>#DIV/0!</v>
      </c>
      <c r="H28" s="319" t="e">
        <f t="shared" si="1"/>
        <v>#DIV/0!</v>
      </c>
    </row>
    <row r="29" spans="1:11" x14ac:dyDescent="0.2">
      <c r="A29" s="319">
        <v>1976</v>
      </c>
      <c r="B29" s="319">
        <v>1976</v>
      </c>
      <c r="C29" s="319">
        <f>'FUG-Gesamt'!Q211</f>
        <v>74544.649999999994</v>
      </c>
      <c r="D29" s="320">
        <v>1052</v>
      </c>
      <c r="G29" s="319" t="e">
        <f t="shared" si="0"/>
        <v>#DIV/0!</v>
      </c>
      <c r="H29" s="319" t="e">
        <f t="shared" si="1"/>
        <v>#DIV/0!</v>
      </c>
    </row>
    <row r="30" spans="1:11" x14ac:dyDescent="0.2">
      <c r="A30" s="319">
        <v>1977</v>
      </c>
      <c r="B30" s="319">
        <v>1977</v>
      </c>
      <c r="C30" s="319">
        <f>'FUG-Gesamt'!Q212</f>
        <v>77960.649999999994</v>
      </c>
      <c r="D30" s="320">
        <v>1106</v>
      </c>
      <c r="E30" s="319">
        <v>17.5</v>
      </c>
      <c r="G30" s="325">
        <f t="shared" si="0"/>
        <v>4454.8942857142856</v>
      </c>
      <c r="H30" s="319">
        <f t="shared" si="1"/>
        <v>63.2</v>
      </c>
      <c r="I30" s="325">
        <v>100</v>
      </c>
      <c r="J30" s="325">
        <v>100</v>
      </c>
      <c r="K30" s="325">
        <f>I30*70%+J30*30%</f>
        <v>100</v>
      </c>
    </row>
    <row r="31" spans="1:11" x14ac:dyDescent="0.2">
      <c r="A31" s="319">
        <v>1978</v>
      </c>
      <c r="B31" s="319">
        <v>1978</v>
      </c>
      <c r="C31" s="319">
        <f>'FUG-Gesamt'!Q213</f>
        <v>80605.52</v>
      </c>
      <c r="D31" s="320">
        <v>1178</v>
      </c>
      <c r="E31" s="319">
        <v>17.5</v>
      </c>
      <c r="G31" s="325">
        <f t="shared" si="0"/>
        <v>4606.0297142857144</v>
      </c>
      <c r="H31" s="319">
        <f t="shared" si="1"/>
        <v>67.314285714285717</v>
      </c>
      <c r="I31" s="325">
        <f>G31/G$30%</f>
        <v>103.39257048267299</v>
      </c>
      <c r="J31" s="325">
        <f>H31/H$30%</f>
        <v>106.50994575045208</v>
      </c>
      <c r="K31" s="325">
        <f t="shared" ref="K31:K61" si="2">I31*70%+J31*30%</f>
        <v>104.32778306300672</v>
      </c>
    </row>
    <row r="32" spans="1:11" x14ac:dyDescent="0.2">
      <c r="A32" s="319">
        <v>1979</v>
      </c>
      <c r="B32" s="319">
        <v>1979</v>
      </c>
      <c r="C32" s="319">
        <f>'FUG-Gesamt'!Q214</f>
        <v>82684.02</v>
      </c>
      <c r="D32" s="320">
        <v>1193</v>
      </c>
      <c r="E32" s="319">
        <v>17.5</v>
      </c>
      <c r="G32" s="325">
        <f t="shared" si="0"/>
        <v>4724.8011428571435</v>
      </c>
      <c r="H32" s="319">
        <f t="shared" si="1"/>
        <v>68.171428571428578</v>
      </c>
      <c r="I32" s="325">
        <f t="shared" ref="I32:I61" si="3">G32/G$30%</f>
        <v>106.05865907993329</v>
      </c>
      <c r="J32" s="325">
        <f t="shared" ref="J32:J61" si="4">H32/H$30%</f>
        <v>107.86618444846295</v>
      </c>
      <c r="K32" s="325">
        <f t="shared" si="2"/>
        <v>106.6009166904922</v>
      </c>
    </row>
    <row r="33" spans="1:11" x14ac:dyDescent="0.2">
      <c r="A33" s="319">
        <v>1980</v>
      </c>
      <c r="B33" s="319">
        <v>1980</v>
      </c>
      <c r="C33" s="319">
        <f>'FUG-Gesamt'!Q215</f>
        <v>86869.119999999995</v>
      </c>
      <c r="D33" s="320">
        <v>1254</v>
      </c>
      <c r="E33" s="319">
        <v>17.5</v>
      </c>
      <c r="G33" s="325">
        <f t="shared" si="0"/>
        <v>4963.9497142857144</v>
      </c>
      <c r="H33" s="319">
        <f t="shared" si="1"/>
        <v>71.657142857142858</v>
      </c>
      <c r="I33" s="325">
        <f t="shared" si="3"/>
        <v>111.42688009912695</v>
      </c>
      <c r="J33" s="325">
        <f t="shared" si="4"/>
        <v>113.38155515370705</v>
      </c>
      <c r="K33" s="325">
        <f t="shared" si="2"/>
        <v>112.01328261550097</v>
      </c>
    </row>
    <row r="34" spans="1:11" x14ac:dyDescent="0.2">
      <c r="A34" s="319">
        <v>1981</v>
      </c>
      <c r="B34" s="319">
        <v>1981</v>
      </c>
      <c r="C34" s="319">
        <f>'FUG-Gesamt'!Q216</f>
        <v>89062.02</v>
      </c>
      <c r="D34" s="320">
        <v>1384</v>
      </c>
      <c r="E34" s="319">
        <v>17.5</v>
      </c>
      <c r="G34" s="325">
        <f t="shared" si="0"/>
        <v>5089.2582857142861</v>
      </c>
      <c r="H34" s="319">
        <f t="shared" si="1"/>
        <v>79.085714285714289</v>
      </c>
      <c r="I34" s="325">
        <f t="shared" si="3"/>
        <v>114.23970939185347</v>
      </c>
      <c r="J34" s="325">
        <f t="shared" si="4"/>
        <v>125.13562386980109</v>
      </c>
      <c r="K34" s="325">
        <f t="shared" si="2"/>
        <v>117.50848373523775</v>
      </c>
    </row>
    <row r="35" spans="1:11" x14ac:dyDescent="0.2">
      <c r="A35" s="319">
        <v>1982</v>
      </c>
      <c r="B35" s="319">
        <v>1982</v>
      </c>
      <c r="C35" s="319">
        <f>'FUG-Gesamt'!Q217</f>
        <v>91246.12</v>
      </c>
      <c r="D35" s="320">
        <v>1423</v>
      </c>
      <c r="E35" s="319">
        <v>17.5</v>
      </c>
      <c r="G35" s="325">
        <f t="shared" ref="G35:G58" si="5">C35/E35</f>
        <v>5214.0639999999994</v>
      </c>
      <c r="H35" s="319">
        <f t="shared" si="1"/>
        <v>81.314285714285717</v>
      </c>
      <c r="I35" s="325">
        <f t="shared" si="3"/>
        <v>117.04125093877488</v>
      </c>
      <c r="J35" s="325">
        <f t="shared" si="4"/>
        <v>128.66184448462928</v>
      </c>
      <c r="K35" s="325">
        <f t="shared" si="2"/>
        <v>120.52742900253119</v>
      </c>
    </row>
    <row r="36" spans="1:11" x14ac:dyDescent="0.2">
      <c r="A36" s="319">
        <v>1983</v>
      </c>
      <c r="B36" s="319">
        <v>1983</v>
      </c>
      <c r="C36" s="319">
        <f>'FUG-Gesamt'!Q218</f>
        <v>93577.37</v>
      </c>
      <c r="D36" s="321">
        <v>1487</v>
      </c>
      <c r="E36" s="319">
        <v>17.5</v>
      </c>
      <c r="G36" s="325">
        <f t="shared" si="5"/>
        <v>5347.2782857142856</v>
      </c>
      <c r="H36" s="319">
        <f t="shared" si="1"/>
        <v>84.971428571428575</v>
      </c>
      <c r="I36" s="325">
        <f t="shared" si="3"/>
        <v>120.03154155333492</v>
      </c>
      <c r="J36" s="325">
        <f t="shared" si="4"/>
        <v>134.4484629294756</v>
      </c>
      <c r="K36" s="325">
        <f t="shared" si="2"/>
        <v>124.35661796617711</v>
      </c>
    </row>
    <row r="37" spans="1:11" x14ac:dyDescent="0.2">
      <c r="A37" s="319">
        <v>1984</v>
      </c>
      <c r="B37" s="319">
        <v>1984</v>
      </c>
      <c r="C37" s="319">
        <f>'FUG-Gesamt'!Q219</f>
        <v>94666.82</v>
      </c>
      <c r="D37" s="321">
        <v>1525</v>
      </c>
      <c r="E37" s="319">
        <v>17.5</v>
      </c>
      <c r="G37" s="325">
        <f t="shared" si="5"/>
        <v>5409.5325714285718</v>
      </c>
      <c r="H37" s="319">
        <f t="shared" si="1"/>
        <v>87.142857142857139</v>
      </c>
      <c r="I37" s="325">
        <f t="shared" si="3"/>
        <v>121.42897731098959</v>
      </c>
      <c r="J37" s="325">
        <f t="shared" si="4"/>
        <v>137.88426763110306</v>
      </c>
      <c r="K37" s="325">
        <f t="shared" si="2"/>
        <v>126.36556440702364</v>
      </c>
    </row>
    <row r="38" spans="1:11" x14ac:dyDescent="0.2">
      <c r="A38" s="319">
        <v>1985</v>
      </c>
      <c r="B38" s="319">
        <v>1985</v>
      </c>
      <c r="C38" s="319">
        <f>'FUG-Gesamt'!Q220</f>
        <v>95930.57</v>
      </c>
      <c r="D38" s="321">
        <v>1561</v>
      </c>
      <c r="E38" s="319">
        <v>17.5</v>
      </c>
      <c r="G38" s="325">
        <f t="shared" si="5"/>
        <v>5481.7468571428572</v>
      </c>
      <c r="H38" s="319">
        <f t="shared" si="1"/>
        <v>89.2</v>
      </c>
      <c r="I38" s="325">
        <f t="shared" si="3"/>
        <v>123.04998739748835</v>
      </c>
      <c r="J38" s="325">
        <f t="shared" si="4"/>
        <v>141.13924050632912</v>
      </c>
      <c r="K38" s="325">
        <f t="shared" si="2"/>
        <v>128.47676333014059</v>
      </c>
    </row>
    <row r="39" spans="1:11" x14ac:dyDescent="0.2">
      <c r="A39" s="319">
        <v>1986</v>
      </c>
      <c r="B39" s="319">
        <v>1986</v>
      </c>
      <c r="C39" s="319">
        <f>'FUG-Gesamt'!Q221</f>
        <v>96622.47</v>
      </c>
      <c r="D39" s="321">
        <v>1581</v>
      </c>
      <c r="E39" s="319">
        <v>17.5</v>
      </c>
      <c r="G39" s="325">
        <f t="shared" si="5"/>
        <v>5521.2839999999997</v>
      </c>
      <c r="H39" s="319">
        <f t="shared" si="1"/>
        <v>90.342857142857142</v>
      </c>
      <c r="I39" s="325">
        <f t="shared" si="3"/>
        <v>123.93748641141396</v>
      </c>
      <c r="J39" s="325">
        <f t="shared" si="4"/>
        <v>142.94755877034359</v>
      </c>
      <c r="K39" s="325">
        <f t="shared" si="2"/>
        <v>129.64050811909286</v>
      </c>
    </row>
    <row r="40" spans="1:11" x14ac:dyDescent="0.2">
      <c r="A40" s="319">
        <v>1987</v>
      </c>
      <c r="B40" s="319">
        <v>1987</v>
      </c>
      <c r="C40" s="319">
        <f>'FUG-Gesamt'!Q222</f>
        <v>98495.47</v>
      </c>
      <c r="D40" s="321">
        <v>1687</v>
      </c>
      <c r="E40" s="319">
        <v>17.5</v>
      </c>
      <c r="G40" s="325">
        <f t="shared" si="5"/>
        <v>5628.3125714285716</v>
      </c>
      <c r="H40" s="319">
        <f t="shared" si="1"/>
        <v>96.4</v>
      </c>
      <c r="I40" s="325">
        <f t="shared" si="3"/>
        <v>126.33998049015754</v>
      </c>
      <c r="J40" s="325">
        <f t="shared" si="4"/>
        <v>152.53164556962025</v>
      </c>
      <c r="K40" s="325">
        <f t="shared" si="2"/>
        <v>134.19748001399637</v>
      </c>
    </row>
    <row r="41" spans="1:11" x14ac:dyDescent="0.2">
      <c r="A41" s="319">
        <v>1988</v>
      </c>
      <c r="B41" s="319">
        <v>1988</v>
      </c>
      <c r="C41" s="319">
        <f>'FUG-Gesamt'!Q223</f>
        <v>98873.77</v>
      </c>
      <c r="D41" s="321">
        <v>1723</v>
      </c>
      <c r="E41" s="319">
        <v>17.5</v>
      </c>
      <c r="G41" s="325">
        <f t="shared" si="5"/>
        <v>5649.9297142857149</v>
      </c>
      <c r="H41" s="319">
        <f t="shared" si="1"/>
        <v>98.457142857142856</v>
      </c>
      <c r="I41" s="325">
        <f t="shared" si="3"/>
        <v>126.82522528993796</v>
      </c>
      <c r="J41" s="325">
        <f t="shared" si="4"/>
        <v>155.78661844484628</v>
      </c>
      <c r="K41" s="325">
        <f t="shared" si="2"/>
        <v>135.51364323641047</v>
      </c>
    </row>
    <row r="42" spans="1:11" x14ac:dyDescent="0.2">
      <c r="A42" s="319">
        <v>1989</v>
      </c>
      <c r="B42" s="319">
        <v>1989</v>
      </c>
      <c r="C42" s="319">
        <f>'FUG-Gesamt'!Q224</f>
        <v>99585.57</v>
      </c>
      <c r="D42" s="321">
        <v>1780</v>
      </c>
      <c r="E42" s="319">
        <v>17.5</v>
      </c>
      <c r="G42" s="325">
        <f t="shared" si="5"/>
        <v>5690.6040000000003</v>
      </c>
      <c r="H42" s="319">
        <f t="shared" si="1"/>
        <v>101.71428571428571</v>
      </c>
      <c r="I42" s="325">
        <f t="shared" si="3"/>
        <v>127.73825000176372</v>
      </c>
      <c r="J42" s="325">
        <f t="shared" si="4"/>
        <v>160.94032549728752</v>
      </c>
      <c r="K42" s="325">
        <f t="shared" si="2"/>
        <v>137.69887265042087</v>
      </c>
    </row>
    <row r="43" spans="1:11" x14ac:dyDescent="0.2">
      <c r="A43" s="319">
        <v>1990</v>
      </c>
      <c r="B43" s="319">
        <v>1990</v>
      </c>
      <c r="C43" s="319">
        <f>'FUG-Gesamt'!Q225</f>
        <v>99653.42</v>
      </c>
      <c r="D43" s="321">
        <v>1797</v>
      </c>
      <c r="E43" s="319">
        <v>17.5</v>
      </c>
      <c r="G43" s="325">
        <f t="shared" si="5"/>
        <v>5694.4811428571429</v>
      </c>
      <c r="H43" s="319">
        <f t="shared" si="1"/>
        <v>102.68571428571428</v>
      </c>
      <c r="I43" s="325">
        <f t="shared" si="3"/>
        <v>127.82528108731778</v>
      </c>
      <c r="J43" s="325">
        <f t="shared" si="4"/>
        <v>162.4773960216998</v>
      </c>
      <c r="K43" s="325">
        <f t="shared" si="2"/>
        <v>138.22091556763237</v>
      </c>
    </row>
    <row r="44" spans="1:11" x14ac:dyDescent="0.2">
      <c r="A44" s="319">
        <v>1991</v>
      </c>
      <c r="B44" s="319">
        <v>1991</v>
      </c>
      <c r="C44" s="319">
        <f>'FUG-Gesamt'!Q226</f>
        <v>100354.62</v>
      </c>
      <c r="D44" s="321">
        <v>1811</v>
      </c>
      <c r="E44" s="319">
        <v>17.5</v>
      </c>
      <c r="G44" s="325">
        <f t="shared" si="5"/>
        <v>5734.5497142857139</v>
      </c>
      <c r="H44" s="319">
        <f t="shared" si="1"/>
        <v>103.48571428571428</v>
      </c>
      <c r="I44" s="325">
        <f t="shared" si="3"/>
        <v>128.72470919624195</v>
      </c>
      <c r="J44" s="325">
        <f t="shared" si="4"/>
        <v>163.74321880650993</v>
      </c>
      <c r="K44" s="325">
        <f t="shared" si="2"/>
        <v>139.23026207932233</v>
      </c>
    </row>
    <row r="45" spans="1:11" x14ac:dyDescent="0.2">
      <c r="A45" s="319">
        <v>1992</v>
      </c>
      <c r="B45" s="319">
        <v>1992</v>
      </c>
      <c r="C45" s="319">
        <f>'FUG-Gesamt'!Q227</f>
        <v>103234.87</v>
      </c>
      <c r="D45" s="321">
        <v>1827</v>
      </c>
      <c r="E45" s="319">
        <v>17.5</v>
      </c>
      <c r="G45" s="325">
        <f t="shared" si="5"/>
        <v>5899.1354285714287</v>
      </c>
      <c r="H45" s="319">
        <f t="shared" si="1"/>
        <v>104.4</v>
      </c>
      <c r="I45" s="325">
        <f t="shared" si="3"/>
        <v>132.41920122523351</v>
      </c>
      <c r="J45" s="325">
        <f t="shared" si="4"/>
        <v>165.18987341772151</v>
      </c>
      <c r="K45" s="325">
        <f t="shared" si="2"/>
        <v>142.2504028829799</v>
      </c>
    </row>
    <row r="46" spans="1:11" x14ac:dyDescent="0.2">
      <c r="A46" s="319">
        <v>1993</v>
      </c>
      <c r="B46" s="319">
        <v>1993</v>
      </c>
      <c r="C46" s="319">
        <f>'FUG-Gesamt'!Q228</f>
        <v>106173.72</v>
      </c>
      <c r="D46" s="321">
        <v>1844</v>
      </c>
      <c r="E46" s="319">
        <v>17.5</v>
      </c>
      <c r="G46" s="325">
        <f t="shared" si="5"/>
        <v>6067.0697142857143</v>
      </c>
      <c r="H46" s="319">
        <f t="shared" si="1"/>
        <v>105.37142857142857</v>
      </c>
      <c r="I46" s="325">
        <f t="shared" si="3"/>
        <v>136.18885937969989</v>
      </c>
      <c r="J46" s="325">
        <f t="shared" si="4"/>
        <v>166.7269439421338</v>
      </c>
      <c r="K46" s="325">
        <f t="shared" si="2"/>
        <v>145.35028474843006</v>
      </c>
    </row>
    <row r="47" spans="1:11" x14ac:dyDescent="0.2">
      <c r="A47" s="319">
        <v>1994</v>
      </c>
      <c r="B47" s="319">
        <v>1994</v>
      </c>
      <c r="C47" s="319">
        <f>'FUG-Gesamt'!Q229</f>
        <v>106642.86</v>
      </c>
      <c r="D47" s="321">
        <v>1892</v>
      </c>
      <c r="E47" s="319">
        <v>17.5</v>
      </c>
      <c r="G47" s="325">
        <f t="shared" si="5"/>
        <v>6093.8777142857143</v>
      </c>
      <c r="H47" s="319">
        <f t="shared" si="1"/>
        <v>108.11428571428571</v>
      </c>
      <c r="I47" s="325">
        <f t="shared" si="3"/>
        <v>136.79062450095017</v>
      </c>
      <c r="J47" s="325">
        <f t="shared" si="4"/>
        <v>171.06690777576853</v>
      </c>
      <c r="K47" s="325">
        <f t="shared" si="2"/>
        <v>147.07350948339567</v>
      </c>
    </row>
    <row r="48" spans="1:11" x14ac:dyDescent="0.2">
      <c r="A48" s="319">
        <v>1995</v>
      </c>
      <c r="B48" s="319">
        <v>1995</v>
      </c>
      <c r="C48" s="319">
        <f>'FUG-Gesamt'!Q230</f>
        <v>108503.61</v>
      </c>
      <c r="D48" s="321">
        <v>1934</v>
      </c>
      <c r="E48" s="319">
        <v>17.5</v>
      </c>
      <c r="G48" s="325">
        <f t="shared" si="5"/>
        <v>6200.2062857142855</v>
      </c>
      <c r="H48" s="319">
        <f t="shared" si="1"/>
        <v>110.51428571428572</v>
      </c>
      <c r="I48" s="325">
        <f t="shared" si="3"/>
        <v>139.17740552445369</v>
      </c>
      <c r="J48" s="325">
        <f t="shared" si="4"/>
        <v>174.86437613019893</v>
      </c>
      <c r="K48" s="325">
        <f t="shared" si="2"/>
        <v>149.88349670617725</v>
      </c>
    </row>
    <row r="49" spans="1:11" x14ac:dyDescent="0.2">
      <c r="A49" s="319">
        <v>1996</v>
      </c>
      <c r="B49" s="319">
        <v>1996</v>
      </c>
      <c r="C49" s="319">
        <f>'FUG-Gesamt'!Q231</f>
        <v>116213.71</v>
      </c>
      <c r="D49" s="321">
        <v>1974</v>
      </c>
      <c r="E49" s="319">
        <v>17.5</v>
      </c>
      <c r="G49" s="325">
        <f t="shared" si="5"/>
        <v>6640.7834285714289</v>
      </c>
      <c r="H49" s="319">
        <f t="shared" si="1"/>
        <v>112.8</v>
      </c>
      <c r="I49" s="325">
        <f t="shared" si="3"/>
        <v>149.06713835762017</v>
      </c>
      <c r="J49" s="325">
        <f t="shared" si="4"/>
        <v>178.48101265822785</v>
      </c>
      <c r="K49" s="325">
        <f t="shared" si="2"/>
        <v>157.89130064780247</v>
      </c>
    </row>
    <row r="50" spans="1:11" x14ac:dyDescent="0.2">
      <c r="A50" s="319">
        <v>1997</v>
      </c>
      <c r="B50" s="319">
        <v>1997</v>
      </c>
      <c r="C50" s="319">
        <f>'FUG-Gesamt'!Q232</f>
        <v>118234.91</v>
      </c>
      <c r="D50" s="321">
        <v>2024</v>
      </c>
      <c r="E50" s="319">
        <v>18.5</v>
      </c>
      <c r="F50" s="319" t="s">
        <v>41</v>
      </c>
      <c r="G50" s="325">
        <f t="shared" si="5"/>
        <v>6391.0762162162164</v>
      </c>
      <c r="H50" s="319">
        <f t="shared" si="1"/>
        <v>109.4054054054054</v>
      </c>
      <c r="I50" s="325">
        <f t="shared" si="3"/>
        <v>143.46190518394062</v>
      </c>
      <c r="J50" s="325">
        <f t="shared" si="4"/>
        <v>173.10981867943892</v>
      </c>
      <c r="K50" s="325">
        <f t="shared" si="2"/>
        <v>152.35627923259011</v>
      </c>
    </row>
    <row r="51" spans="1:11" x14ac:dyDescent="0.2">
      <c r="A51" s="319">
        <v>1998</v>
      </c>
      <c r="B51" s="319">
        <v>1998</v>
      </c>
      <c r="C51" s="319">
        <f>'FUG-Gesamt'!Q233</f>
        <v>122054.41</v>
      </c>
      <c r="D51" s="321">
        <v>2070</v>
      </c>
      <c r="E51" s="319">
        <v>18.5</v>
      </c>
      <c r="G51" s="325">
        <f t="shared" si="5"/>
        <v>6597.5356756756755</v>
      </c>
      <c r="H51" s="319">
        <f t="shared" si="1"/>
        <v>111.89189189189189</v>
      </c>
      <c r="I51" s="325">
        <f t="shared" si="3"/>
        <v>148.09634645725032</v>
      </c>
      <c r="J51" s="325">
        <f t="shared" si="4"/>
        <v>177.04413274033527</v>
      </c>
      <c r="K51" s="325">
        <f t="shared" si="2"/>
        <v>156.78068234217579</v>
      </c>
    </row>
    <row r="52" spans="1:11" x14ac:dyDescent="0.2">
      <c r="A52" s="319">
        <v>1999</v>
      </c>
      <c r="B52" s="319" t="s">
        <v>58</v>
      </c>
      <c r="C52" s="319">
        <f>'FUG-Gesamt'!Q234</f>
        <v>124556.28</v>
      </c>
      <c r="D52" s="321">
        <v>2173</v>
      </c>
      <c r="E52" s="319">
        <v>19.5</v>
      </c>
      <c r="F52" s="319" t="s">
        <v>54</v>
      </c>
      <c r="G52" s="325">
        <f t="shared" si="5"/>
        <v>6387.5015384615381</v>
      </c>
      <c r="H52" s="319">
        <f t="shared" si="1"/>
        <v>111.43589743589743</v>
      </c>
      <c r="I52" s="325">
        <f t="shared" si="3"/>
        <v>143.38166359961971</v>
      </c>
      <c r="J52" s="325">
        <f t="shared" si="4"/>
        <v>176.32262252515417</v>
      </c>
      <c r="K52" s="325">
        <f t="shared" si="2"/>
        <v>153.26395127728006</v>
      </c>
    </row>
    <row r="53" spans="1:11" x14ac:dyDescent="0.2">
      <c r="A53" s="319">
        <v>2000</v>
      </c>
      <c r="B53" s="319" t="s">
        <v>59</v>
      </c>
      <c r="C53" s="319">
        <f>'FUG-Gesamt'!Q235</f>
        <v>128464.14</v>
      </c>
      <c r="D53" s="321">
        <v>2277</v>
      </c>
      <c r="E53" s="319">
        <v>21.5</v>
      </c>
      <c r="F53" s="319" t="s">
        <v>101</v>
      </c>
      <c r="G53" s="325">
        <f t="shared" si="5"/>
        <v>5975.0762790697672</v>
      </c>
      <c r="H53" s="319">
        <f t="shared" si="1"/>
        <v>105.90697674418605</v>
      </c>
      <c r="I53" s="325">
        <f t="shared" si="3"/>
        <v>134.12386233788575</v>
      </c>
      <c r="J53" s="325">
        <f t="shared" si="4"/>
        <v>167.57433029143363</v>
      </c>
      <c r="K53" s="325">
        <f t="shared" si="2"/>
        <v>144.1590027239501</v>
      </c>
    </row>
    <row r="54" spans="1:11" x14ac:dyDescent="0.2">
      <c r="A54" s="319">
        <v>2001</v>
      </c>
      <c r="B54" s="319" t="s">
        <v>60</v>
      </c>
      <c r="C54" s="319">
        <f>'FUG-Gesamt'!Q236</f>
        <v>130833.71</v>
      </c>
      <c r="D54" s="321">
        <v>2371</v>
      </c>
      <c r="E54" s="319">
        <v>21.5</v>
      </c>
      <c r="G54" s="325">
        <f t="shared" si="5"/>
        <v>6085.288837209303</v>
      </c>
      <c r="H54" s="319">
        <f t="shared" si="1"/>
        <v>110.27906976744185</v>
      </c>
      <c r="I54" s="325">
        <f t="shared" si="3"/>
        <v>136.59782807244784</v>
      </c>
      <c r="J54" s="325">
        <f t="shared" si="4"/>
        <v>174.49219899911685</v>
      </c>
      <c r="K54" s="325">
        <f t="shared" si="2"/>
        <v>147.96613935044854</v>
      </c>
    </row>
    <row r="55" spans="1:11" x14ac:dyDescent="0.2">
      <c r="A55" s="319">
        <v>2002</v>
      </c>
      <c r="B55" s="319" t="s">
        <v>61</v>
      </c>
      <c r="C55" s="319">
        <f>'FUG-Gesamt'!Q237</f>
        <v>132700.01</v>
      </c>
      <c r="D55" s="321">
        <v>2408</v>
      </c>
      <c r="E55" s="319">
        <v>21.5</v>
      </c>
      <c r="G55" s="325">
        <f t="shared" si="5"/>
        <v>6172.0934883720938</v>
      </c>
      <c r="H55" s="319">
        <f t="shared" si="1"/>
        <v>112</v>
      </c>
      <c r="I55" s="325">
        <f t="shared" si="3"/>
        <v>138.54635132789639</v>
      </c>
      <c r="J55" s="325">
        <f t="shared" si="4"/>
        <v>177.21518987341773</v>
      </c>
      <c r="K55" s="325">
        <f t="shared" si="2"/>
        <v>150.1470028915528</v>
      </c>
    </row>
    <row r="56" spans="1:11" x14ac:dyDescent="0.2">
      <c r="A56" s="319">
        <v>2003</v>
      </c>
      <c r="B56" s="319" t="s">
        <v>62</v>
      </c>
      <c r="C56" s="319">
        <f>'FUG-Gesamt'!Q238</f>
        <v>133789.43</v>
      </c>
      <c r="D56" s="321">
        <v>2475</v>
      </c>
      <c r="E56" s="319">
        <v>21</v>
      </c>
      <c r="F56" s="319" t="s">
        <v>52</v>
      </c>
      <c r="G56" s="325">
        <f t="shared" si="5"/>
        <v>6370.9252380952375</v>
      </c>
      <c r="H56" s="319">
        <f t="shared" si="1"/>
        <v>117.85714285714286</v>
      </c>
      <c r="I56" s="325">
        <f t="shared" si="3"/>
        <v>143.00957170914643</v>
      </c>
      <c r="J56" s="325">
        <f t="shared" si="4"/>
        <v>186.48282097649187</v>
      </c>
      <c r="K56" s="325">
        <f t="shared" si="2"/>
        <v>156.05154648935007</v>
      </c>
    </row>
    <row r="57" spans="1:11" x14ac:dyDescent="0.2">
      <c r="A57" s="319">
        <v>2004</v>
      </c>
      <c r="B57" s="319" t="s">
        <v>63</v>
      </c>
      <c r="C57" s="319">
        <f>'FUG-Gesamt'!Q239</f>
        <v>135740.43</v>
      </c>
      <c r="D57" s="321">
        <v>2523</v>
      </c>
      <c r="E57" s="319">
        <v>21</v>
      </c>
      <c r="G57" s="325">
        <f t="shared" si="5"/>
        <v>6463.83</v>
      </c>
      <c r="H57" s="319">
        <f t="shared" si="1"/>
        <v>120.14285714285714</v>
      </c>
      <c r="I57" s="325">
        <f t="shared" si="3"/>
        <v>145.0950255032507</v>
      </c>
      <c r="J57" s="325">
        <f t="shared" si="4"/>
        <v>190.09945750452079</v>
      </c>
      <c r="K57" s="325">
        <f t="shared" si="2"/>
        <v>158.59635510363171</v>
      </c>
    </row>
    <row r="58" spans="1:11" x14ac:dyDescent="0.2">
      <c r="A58" s="319">
        <v>2005</v>
      </c>
      <c r="B58" s="319" t="s">
        <v>64</v>
      </c>
      <c r="C58" s="319">
        <f>'FUG-Gesamt'!Q240</f>
        <v>137224.76999999999</v>
      </c>
      <c r="D58" s="321">
        <v>2555</v>
      </c>
      <c r="E58" s="319">
        <v>21</v>
      </c>
      <c r="G58" s="325">
        <f t="shared" si="5"/>
        <v>6534.5128571428568</v>
      </c>
      <c r="H58" s="319">
        <f t="shared" si="1"/>
        <v>121.66666666666667</v>
      </c>
      <c r="I58" s="325">
        <f t="shared" si="3"/>
        <v>146.68165927297937</v>
      </c>
      <c r="J58" s="325">
        <f t="shared" si="4"/>
        <v>192.51054852320675</v>
      </c>
      <c r="K58" s="325">
        <f t="shared" si="2"/>
        <v>160.43032604804756</v>
      </c>
    </row>
    <row r="59" spans="1:11" x14ac:dyDescent="0.2">
      <c r="A59" s="319">
        <v>2006</v>
      </c>
      <c r="B59" s="319" t="s">
        <v>65</v>
      </c>
      <c r="C59" s="319">
        <f>'FUG-Gesamt'!Q241</f>
        <v>137578.16</v>
      </c>
      <c r="D59" s="320">
        <v>2602</v>
      </c>
      <c r="E59" s="319">
        <v>21</v>
      </c>
      <c r="G59" s="325">
        <f t="shared" ref="G59:G64" si="6">C59/E59</f>
        <v>6551.3409523809523</v>
      </c>
      <c r="H59" s="319">
        <f t="shared" si="1"/>
        <v>123.9047619047619</v>
      </c>
      <c r="I59" s="325">
        <f t="shared" si="3"/>
        <v>147.05940325878078</v>
      </c>
      <c r="J59" s="325">
        <f t="shared" si="4"/>
        <v>196.05183845690175</v>
      </c>
      <c r="K59" s="325">
        <f t="shared" si="2"/>
        <v>161.75713381821706</v>
      </c>
    </row>
    <row r="60" spans="1:11" x14ac:dyDescent="0.2">
      <c r="A60" s="319">
        <v>2007</v>
      </c>
      <c r="B60" s="319" t="s">
        <v>66</v>
      </c>
      <c r="C60" s="319">
        <f>'FUG-Gesamt'!Q242</f>
        <v>143214.33000000002</v>
      </c>
      <c r="D60" s="320">
        <v>2625</v>
      </c>
      <c r="E60" s="319">
        <v>21</v>
      </c>
      <c r="G60" s="325">
        <f t="shared" si="6"/>
        <v>6819.7300000000005</v>
      </c>
      <c r="H60" s="319">
        <f t="shared" si="1"/>
        <v>125</v>
      </c>
      <c r="I60" s="325">
        <f t="shared" si="3"/>
        <v>153.08399173172623</v>
      </c>
      <c r="J60" s="325">
        <f t="shared" si="4"/>
        <v>197.78481012658227</v>
      </c>
      <c r="K60" s="325">
        <f t="shared" si="2"/>
        <v>166.49423725018303</v>
      </c>
    </row>
    <row r="61" spans="1:11" x14ac:dyDescent="0.2">
      <c r="A61" s="319">
        <v>2008</v>
      </c>
      <c r="B61" s="319" t="s">
        <v>67</v>
      </c>
      <c r="C61" s="319">
        <f>'FUG-Gesamt'!Q243</f>
        <v>145781.08000000002</v>
      </c>
      <c r="D61" s="320">
        <v>2669</v>
      </c>
      <c r="E61" s="319">
        <v>21</v>
      </c>
      <c r="G61" s="325">
        <f t="shared" si="6"/>
        <v>6941.9561904761913</v>
      </c>
      <c r="H61" s="319">
        <f t="shared" si="1"/>
        <v>127.0952380952381</v>
      </c>
      <c r="I61" s="325">
        <f t="shared" si="3"/>
        <v>155.82763013563041</v>
      </c>
      <c r="J61" s="325">
        <f t="shared" si="4"/>
        <v>201.10006027727547</v>
      </c>
      <c r="K61" s="325">
        <f t="shared" si="2"/>
        <v>169.40935917812391</v>
      </c>
    </row>
    <row r="62" spans="1:11" x14ac:dyDescent="0.2">
      <c r="A62" s="319">
        <v>2009</v>
      </c>
      <c r="B62" s="319" t="s">
        <v>68</v>
      </c>
      <c r="C62" s="319">
        <f>'FUG-Gesamt'!Q244</f>
        <v>148363.69</v>
      </c>
      <c r="D62" s="320">
        <v>2703</v>
      </c>
      <c r="E62" s="319">
        <v>21</v>
      </c>
      <c r="G62" s="325">
        <f t="shared" si="6"/>
        <v>7064.9376190476196</v>
      </c>
      <c r="H62" s="319">
        <f t="shared" ref="H62:H68" si="7">D62/E62</f>
        <v>128.71428571428572</v>
      </c>
      <c r="I62" s="325">
        <f t="shared" ref="I62:J68" si="8">G62/G$30%</f>
        <v>158.5882215365487</v>
      </c>
      <c r="J62" s="325">
        <f t="shared" si="8"/>
        <v>203.66184448462931</v>
      </c>
      <c r="K62" s="325">
        <f t="shared" ref="K62:K68" si="9">I62*70%+J62*30%</f>
        <v>172.1103084209729</v>
      </c>
    </row>
    <row r="63" spans="1:11" x14ac:dyDescent="0.2">
      <c r="A63" s="319">
        <v>2010</v>
      </c>
      <c r="B63" s="319" t="s">
        <v>69</v>
      </c>
      <c r="C63" s="319">
        <f>'FUG-Gesamt'!Q245</f>
        <v>151684.76</v>
      </c>
      <c r="D63" s="320">
        <v>2751</v>
      </c>
      <c r="E63" s="319">
        <v>21</v>
      </c>
      <c r="G63" s="325">
        <f t="shared" si="6"/>
        <v>7223.0838095238096</v>
      </c>
      <c r="H63" s="319">
        <f t="shared" si="7"/>
        <v>131</v>
      </c>
      <c r="I63" s="325">
        <f t="shared" si="8"/>
        <v>162.13816414648502</v>
      </c>
      <c r="J63" s="325">
        <f t="shared" si="8"/>
        <v>207.27848101265823</v>
      </c>
      <c r="K63" s="325">
        <f t="shared" si="9"/>
        <v>175.68025920633698</v>
      </c>
    </row>
    <row r="64" spans="1:11" x14ac:dyDescent="0.2">
      <c r="A64" s="319">
        <v>2011</v>
      </c>
      <c r="B64" s="319" t="s">
        <v>98</v>
      </c>
      <c r="C64" s="319">
        <f>'FUG-Gesamt'!Q246</f>
        <v>154121.21</v>
      </c>
      <c r="D64" s="320">
        <v>2795</v>
      </c>
      <c r="E64" s="319">
        <v>22</v>
      </c>
      <c r="F64" s="319" t="s">
        <v>100</v>
      </c>
      <c r="G64" s="325">
        <f t="shared" si="6"/>
        <v>7005.5095454545453</v>
      </c>
      <c r="H64" s="319">
        <f t="shared" si="7"/>
        <v>127.04545454545455</v>
      </c>
      <c r="I64" s="325">
        <f t="shared" si="8"/>
        <v>157.25422638915217</v>
      </c>
      <c r="J64" s="325">
        <f t="shared" si="8"/>
        <v>201.02128883774452</v>
      </c>
      <c r="K64" s="325">
        <f t="shared" si="9"/>
        <v>170.38434512372987</v>
      </c>
    </row>
    <row r="65" spans="1:11" x14ac:dyDescent="0.2">
      <c r="A65" s="319">
        <v>2012</v>
      </c>
      <c r="B65" s="319" t="s">
        <v>99</v>
      </c>
      <c r="C65" s="319">
        <f>'FUG-Gesamt'!Q247</f>
        <v>157416.77000000002</v>
      </c>
      <c r="D65" s="320">
        <v>2823</v>
      </c>
      <c r="E65" s="319">
        <v>23</v>
      </c>
      <c r="F65" s="319" t="s">
        <v>102</v>
      </c>
      <c r="G65" s="325">
        <v>6844</v>
      </c>
      <c r="H65" s="319">
        <f t="shared" si="7"/>
        <v>122.73913043478261</v>
      </c>
      <c r="I65" s="325">
        <f t="shared" si="8"/>
        <v>153.62878580412041</v>
      </c>
      <c r="J65" s="325">
        <f t="shared" ref="J65:J68" si="10">H65/H$30%</f>
        <v>194.20748486516234</v>
      </c>
      <c r="K65" s="325">
        <f t="shared" si="9"/>
        <v>165.80239552243299</v>
      </c>
    </row>
    <row r="66" spans="1:11" x14ac:dyDescent="0.2">
      <c r="A66" s="319">
        <v>2013</v>
      </c>
      <c r="B66" s="319" t="s">
        <v>104</v>
      </c>
      <c r="C66" s="319">
        <f>'FUG-Gesamt'!Q248</f>
        <v>159978.33000000002</v>
      </c>
      <c r="D66" s="320">
        <v>2887</v>
      </c>
      <c r="E66" s="319">
        <v>23</v>
      </c>
      <c r="G66" s="325">
        <v>6956</v>
      </c>
      <c r="H66" s="319">
        <f t="shared" si="7"/>
        <v>125.52173913043478</v>
      </c>
      <c r="I66" s="325">
        <f t="shared" si="8"/>
        <v>156.142874642528</v>
      </c>
      <c r="J66" s="325">
        <f t="shared" si="10"/>
        <v>198.6103467253715</v>
      </c>
      <c r="K66" s="325">
        <f t="shared" si="9"/>
        <v>168.88311626738104</v>
      </c>
    </row>
    <row r="67" spans="1:11" x14ac:dyDescent="0.2">
      <c r="A67" s="319">
        <v>2014</v>
      </c>
      <c r="B67" s="319" t="s">
        <v>106</v>
      </c>
      <c r="C67" s="319">
        <f>'FUG-Gesamt'!Q249</f>
        <v>164398.07</v>
      </c>
      <c r="D67" s="320">
        <v>2953</v>
      </c>
      <c r="E67" s="319">
        <v>23</v>
      </c>
      <c r="G67" s="325">
        <v>7148</v>
      </c>
      <c r="H67" s="319">
        <f t="shared" si="7"/>
        <v>128.39130434782609</v>
      </c>
      <c r="I67" s="325">
        <f t="shared" si="8"/>
        <v>160.45274122265528</v>
      </c>
      <c r="J67" s="325">
        <f t="shared" si="10"/>
        <v>203.15079801871218</v>
      </c>
      <c r="K67" s="325">
        <f t="shared" si="9"/>
        <v>173.26215826147234</v>
      </c>
    </row>
    <row r="68" spans="1:11" x14ac:dyDescent="0.2">
      <c r="A68" s="319">
        <v>2015</v>
      </c>
      <c r="B68" s="319" t="s">
        <v>109</v>
      </c>
      <c r="C68" s="319">
        <f>'FUG-Gesamt'!Q250</f>
        <v>165958.46</v>
      </c>
      <c r="D68" s="320">
        <v>2986</v>
      </c>
      <c r="E68" s="319">
        <v>23</v>
      </c>
      <c r="G68" s="325">
        <v>7216</v>
      </c>
      <c r="H68" s="319">
        <f t="shared" si="7"/>
        <v>129.82608695652175</v>
      </c>
      <c r="I68" s="325">
        <f t="shared" si="8"/>
        <v>161.97915230311702</v>
      </c>
      <c r="J68" s="325">
        <f t="shared" si="10"/>
        <v>205.42102366538251</v>
      </c>
      <c r="K68" s="325">
        <f t="shared" si="9"/>
        <v>175.01171371179666</v>
      </c>
    </row>
    <row r="69" spans="1:11" x14ac:dyDescent="0.2">
      <c r="A69" s="319">
        <v>2016</v>
      </c>
      <c r="B69" s="319" t="s">
        <v>111</v>
      </c>
      <c r="C69" s="319">
        <f>'FUG-Gesamt'!Q251</f>
        <v>167638.18</v>
      </c>
      <c r="D69" s="320">
        <v>3012</v>
      </c>
      <c r="E69" s="319">
        <v>24</v>
      </c>
      <c r="F69" s="319" t="s">
        <v>112</v>
      </c>
      <c r="G69" s="325">
        <f>C69/E69</f>
        <v>6984.9241666666667</v>
      </c>
      <c r="H69" s="319">
        <f t="shared" ref="H69" si="11">D69/E69</f>
        <v>125.5</v>
      </c>
      <c r="I69" s="325">
        <f t="shared" ref="I69" si="12">G69/G$30%</f>
        <v>156.7921418262504</v>
      </c>
      <c r="J69" s="325">
        <f t="shared" ref="J69" si="13">H69/H$30%</f>
        <v>198.57594936708861</v>
      </c>
      <c r="K69" s="325">
        <f t="shared" ref="K69" si="14">I69*70%+J69*30%</f>
        <v>169.32728408850187</v>
      </c>
    </row>
  </sheetData>
  <phoneticPr fontId="9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4"/>
  <sheetViews>
    <sheetView showZeros="0" workbookViewId="0">
      <pane xSplit="2" ySplit="11" topLeftCell="C71" activePane="bottomRight" state="frozen"/>
      <selection pane="topRight" activeCell="C1" sqref="C1"/>
      <selection pane="bottomLeft" activeCell="A13" sqref="A13"/>
      <selection pane="bottomRight" activeCell="D145" sqref="D145"/>
    </sheetView>
  </sheetViews>
  <sheetFormatPr baseColWidth="10" defaultRowHeight="12.75" x14ac:dyDescent="0.2"/>
  <cols>
    <col min="1" max="1" width="11.42578125" style="11"/>
    <col min="2" max="16384" width="11.42578125" style="4"/>
  </cols>
  <sheetData>
    <row r="1" spans="1:14" ht="20.25" x14ac:dyDescent="0.3">
      <c r="A1" s="1" t="s">
        <v>0</v>
      </c>
      <c r="B1" s="2"/>
      <c r="C1" s="144" t="s">
        <v>1</v>
      </c>
      <c r="D1" s="2"/>
      <c r="E1" s="2"/>
      <c r="G1" s="2"/>
      <c r="I1" s="2"/>
      <c r="J1" s="2"/>
      <c r="K1" s="2"/>
      <c r="L1" s="5"/>
      <c r="N1" s="6" t="s">
        <v>2</v>
      </c>
    </row>
    <row r="2" spans="1:14" ht="15.75" x14ac:dyDescent="0.25">
      <c r="A2" s="7"/>
      <c r="B2" s="2"/>
      <c r="C2" s="144" t="s">
        <v>25</v>
      </c>
      <c r="D2" s="2"/>
      <c r="E2" s="2"/>
      <c r="G2" s="2"/>
      <c r="I2" s="2"/>
      <c r="J2" s="2"/>
      <c r="K2" s="2"/>
      <c r="L2" s="5"/>
      <c r="N2" s="3" t="s">
        <v>3</v>
      </c>
    </row>
    <row r="3" spans="1:14" ht="15.75" x14ac:dyDescent="0.25">
      <c r="A3" s="7"/>
      <c r="B3" s="2"/>
      <c r="C3" s="3" t="s">
        <v>29</v>
      </c>
      <c r="D3" s="2"/>
      <c r="E3" s="2"/>
      <c r="G3" s="2"/>
      <c r="I3" s="2"/>
      <c r="J3" s="2"/>
      <c r="K3" s="2"/>
      <c r="L3" s="5"/>
      <c r="M3" s="5"/>
      <c r="N3" s="5"/>
    </row>
    <row r="4" spans="1:14" x14ac:dyDescent="0.2">
      <c r="A4" s="7"/>
      <c r="B4" s="2"/>
      <c r="D4" s="2"/>
      <c r="E4" s="2"/>
      <c r="F4" s="2"/>
      <c r="G4" s="2"/>
      <c r="I4" s="2"/>
      <c r="J4" s="8"/>
      <c r="K4" s="2"/>
      <c r="L4" s="5"/>
      <c r="M4" s="5"/>
      <c r="N4" s="5"/>
    </row>
    <row r="5" spans="1:14" x14ac:dyDescent="0.2">
      <c r="A5" s="7"/>
      <c r="B5" s="2"/>
      <c r="C5" s="2"/>
      <c r="D5" s="2"/>
      <c r="E5" s="2"/>
      <c r="F5" s="2"/>
      <c r="G5" s="2"/>
      <c r="I5" s="2"/>
      <c r="J5" s="2"/>
      <c r="K5" s="2"/>
      <c r="L5" s="5"/>
      <c r="M5" s="5"/>
      <c r="N5" s="5"/>
    </row>
    <row r="6" spans="1:14" ht="45" x14ac:dyDescent="0.6">
      <c r="A6" s="9" t="s">
        <v>4</v>
      </c>
      <c r="B6" s="2"/>
      <c r="C6" s="10"/>
      <c r="D6" s="10" t="s">
        <v>5</v>
      </c>
      <c r="E6" s="2"/>
      <c r="F6" s="10"/>
      <c r="G6" s="2"/>
      <c r="I6" s="2"/>
      <c r="J6" s="2"/>
      <c r="K6" s="2"/>
      <c r="L6" s="5"/>
      <c r="M6" s="5"/>
      <c r="N6" s="5"/>
    </row>
    <row r="7" spans="1:14" ht="27.75" x14ac:dyDescent="0.4">
      <c r="B7" s="2"/>
      <c r="C7" s="2"/>
      <c r="D7" s="12" t="s">
        <v>6</v>
      </c>
      <c r="E7" s="2"/>
      <c r="F7" s="2"/>
      <c r="G7" s="2"/>
      <c r="H7" s="2"/>
      <c r="I7" s="2"/>
      <c r="J7" s="2"/>
      <c r="K7" s="2"/>
      <c r="L7" s="5"/>
      <c r="M7" s="5"/>
      <c r="N7" s="5"/>
    </row>
    <row r="8" spans="1:14" ht="34.5" thickBot="1" x14ac:dyDescent="0.55000000000000004">
      <c r="B8" s="2"/>
      <c r="C8" s="2"/>
      <c r="D8" s="13"/>
      <c r="E8" s="2"/>
      <c r="F8" s="2"/>
      <c r="G8" s="2"/>
      <c r="H8" s="2"/>
      <c r="I8" s="2"/>
      <c r="J8" s="2"/>
      <c r="K8" s="2"/>
      <c r="L8" s="5"/>
      <c r="M8" s="5"/>
      <c r="N8" s="5"/>
    </row>
    <row r="9" spans="1:14" ht="16.5" thickBot="1" x14ac:dyDescent="0.3">
      <c r="A9" s="14"/>
      <c r="B9" s="15"/>
      <c r="C9" s="16" t="s">
        <v>7</v>
      </c>
      <c r="D9" s="17"/>
      <c r="E9" s="17"/>
      <c r="F9" s="18"/>
      <c r="G9" s="17"/>
      <c r="H9" s="17"/>
      <c r="I9" s="17"/>
      <c r="J9" s="17"/>
      <c r="K9" s="17"/>
      <c r="L9" s="19"/>
      <c r="M9" s="19"/>
      <c r="N9" s="20"/>
    </row>
    <row r="10" spans="1:14" ht="13.5" thickBot="1" x14ac:dyDescent="0.25">
      <c r="A10" s="21" t="s">
        <v>8</v>
      </c>
      <c r="B10" s="22"/>
      <c r="C10" s="23" t="s">
        <v>9</v>
      </c>
      <c r="D10" s="24"/>
      <c r="E10" s="25"/>
      <c r="F10" s="23" t="s">
        <v>10</v>
      </c>
      <c r="G10" s="24"/>
      <c r="H10" s="26"/>
      <c r="I10" s="23" t="s">
        <v>11</v>
      </c>
      <c r="J10" s="24"/>
      <c r="K10" s="27"/>
      <c r="L10" s="179" t="s">
        <v>12</v>
      </c>
      <c r="M10" s="180"/>
      <c r="N10" s="181"/>
    </row>
    <row r="11" spans="1:14" s="41" customFormat="1" ht="13.5" thickBot="1" x14ac:dyDescent="0.25">
      <c r="A11" s="31"/>
      <c r="B11" s="32"/>
      <c r="C11" s="33" t="s">
        <v>13</v>
      </c>
      <c r="D11" s="34" t="s">
        <v>14</v>
      </c>
      <c r="E11" s="35" t="s">
        <v>12</v>
      </c>
      <c r="F11" s="36" t="s">
        <v>13</v>
      </c>
      <c r="G11" s="34" t="s">
        <v>14</v>
      </c>
      <c r="H11" s="35" t="s">
        <v>12</v>
      </c>
      <c r="I11" s="33" t="s">
        <v>13</v>
      </c>
      <c r="J11" s="37" t="s">
        <v>14</v>
      </c>
      <c r="K11" s="38" t="s">
        <v>12</v>
      </c>
      <c r="L11" s="182" t="s">
        <v>13</v>
      </c>
      <c r="M11" s="183" t="s">
        <v>14</v>
      </c>
      <c r="N11" s="184" t="s">
        <v>12</v>
      </c>
    </row>
    <row r="12" spans="1:14" x14ac:dyDescent="0.2">
      <c r="A12" s="252"/>
      <c r="B12" s="253" t="s">
        <v>15</v>
      </c>
      <c r="C12" s="254"/>
      <c r="D12" s="255"/>
      <c r="E12" s="256"/>
      <c r="F12" s="254"/>
      <c r="G12" s="255"/>
      <c r="H12" s="256"/>
      <c r="I12" s="254"/>
      <c r="J12" s="257"/>
      <c r="K12" s="258"/>
      <c r="L12" s="259"/>
      <c r="M12" s="260"/>
      <c r="N12" s="261"/>
    </row>
    <row r="13" spans="1:14" x14ac:dyDescent="0.2">
      <c r="A13" s="262">
        <v>1950</v>
      </c>
      <c r="B13" s="263" t="s">
        <v>12</v>
      </c>
      <c r="C13" s="264"/>
      <c r="D13" s="265"/>
      <c r="E13" s="266"/>
      <c r="F13" s="264"/>
      <c r="G13" s="265"/>
      <c r="H13" s="266"/>
      <c r="I13" s="264"/>
      <c r="J13" s="251"/>
      <c r="K13" s="267"/>
      <c r="L13" s="268"/>
      <c r="M13" s="269"/>
      <c r="N13" s="270"/>
    </row>
    <row r="14" spans="1:14" x14ac:dyDescent="0.2">
      <c r="A14" s="252"/>
      <c r="B14" s="253" t="s">
        <v>15</v>
      </c>
      <c r="C14" s="254"/>
      <c r="D14" s="255"/>
      <c r="E14" s="256"/>
      <c r="F14" s="254"/>
      <c r="G14" s="255"/>
      <c r="H14" s="256"/>
      <c r="I14" s="254"/>
      <c r="J14" s="257"/>
      <c r="K14" s="258"/>
      <c r="L14" s="259"/>
      <c r="M14" s="260"/>
      <c r="N14" s="261"/>
    </row>
    <row r="15" spans="1:14" x14ac:dyDescent="0.2">
      <c r="A15" s="262">
        <v>1951</v>
      </c>
      <c r="B15" s="263" t="s">
        <v>12</v>
      </c>
      <c r="C15" s="264"/>
      <c r="D15" s="265"/>
      <c r="E15" s="266"/>
      <c r="F15" s="264"/>
      <c r="G15" s="265"/>
      <c r="H15" s="266"/>
      <c r="I15" s="264"/>
      <c r="J15" s="251"/>
      <c r="K15" s="267"/>
      <c r="L15" s="268"/>
      <c r="M15" s="269"/>
      <c r="N15" s="270"/>
    </row>
    <row r="16" spans="1:14" x14ac:dyDescent="0.2">
      <c r="A16" s="252"/>
      <c r="B16" s="253" t="s">
        <v>15</v>
      </c>
      <c r="C16" s="254"/>
      <c r="D16" s="255"/>
      <c r="E16" s="256"/>
      <c r="F16" s="254"/>
      <c r="G16" s="255"/>
      <c r="H16" s="256"/>
      <c r="I16" s="254"/>
      <c r="J16" s="257"/>
      <c r="K16" s="258"/>
      <c r="L16" s="259"/>
      <c r="M16" s="260"/>
      <c r="N16" s="261"/>
    </row>
    <row r="17" spans="1:14" x14ac:dyDescent="0.2">
      <c r="A17" s="262">
        <v>1952</v>
      </c>
      <c r="B17" s="263" t="s">
        <v>12</v>
      </c>
      <c r="C17" s="264"/>
      <c r="D17" s="265"/>
      <c r="E17" s="266"/>
      <c r="F17" s="264"/>
      <c r="G17" s="265"/>
      <c r="H17" s="266"/>
      <c r="I17" s="264"/>
      <c r="J17" s="251"/>
      <c r="K17" s="267"/>
      <c r="L17" s="268"/>
      <c r="M17" s="269"/>
      <c r="N17" s="270"/>
    </row>
    <row r="18" spans="1:14" x14ac:dyDescent="0.2">
      <c r="A18" s="252"/>
      <c r="B18" s="253" t="s">
        <v>15</v>
      </c>
      <c r="C18" s="254"/>
      <c r="D18" s="255"/>
      <c r="E18" s="256"/>
      <c r="F18" s="254"/>
      <c r="G18" s="255"/>
      <c r="H18" s="256"/>
      <c r="I18" s="254"/>
      <c r="J18" s="257"/>
      <c r="K18" s="258"/>
      <c r="L18" s="259"/>
      <c r="M18" s="260"/>
      <c r="N18" s="261"/>
    </row>
    <row r="19" spans="1:14" x14ac:dyDescent="0.2">
      <c r="A19" s="262">
        <v>1953</v>
      </c>
      <c r="B19" s="263" t="s">
        <v>12</v>
      </c>
      <c r="C19" s="264"/>
      <c r="D19" s="265"/>
      <c r="E19" s="266"/>
      <c r="F19" s="264"/>
      <c r="G19" s="265"/>
      <c r="H19" s="266"/>
      <c r="I19" s="264"/>
      <c r="J19" s="251"/>
      <c r="K19" s="267"/>
      <c r="L19" s="271"/>
      <c r="M19" s="269"/>
      <c r="N19" s="270"/>
    </row>
    <row r="20" spans="1:14" x14ac:dyDescent="0.2">
      <c r="A20" s="252"/>
      <c r="B20" s="253" t="s">
        <v>15</v>
      </c>
      <c r="C20" s="254"/>
      <c r="D20" s="255"/>
      <c r="E20" s="256"/>
      <c r="F20" s="254"/>
      <c r="G20" s="255"/>
      <c r="H20" s="256"/>
      <c r="I20" s="254"/>
      <c r="J20" s="257"/>
      <c r="K20" s="258"/>
      <c r="L20" s="259"/>
      <c r="M20" s="260"/>
      <c r="N20" s="261"/>
    </row>
    <row r="21" spans="1:14" x14ac:dyDescent="0.2">
      <c r="A21" s="262">
        <v>1954</v>
      </c>
      <c r="B21" s="263" t="s">
        <v>12</v>
      </c>
      <c r="C21" s="264"/>
      <c r="D21" s="265"/>
      <c r="E21" s="266"/>
      <c r="F21" s="264"/>
      <c r="G21" s="265"/>
      <c r="H21" s="266"/>
      <c r="I21" s="264"/>
      <c r="J21" s="251"/>
      <c r="K21" s="267"/>
      <c r="L21" s="268"/>
      <c r="M21" s="269"/>
      <c r="N21" s="270"/>
    </row>
    <row r="22" spans="1:14" x14ac:dyDescent="0.2">
      <c r="A22" s="252"/>
      <c r="B22" s="253" t="s">
        <v>15</v>
      </c>
      <c r="C22" s="254"/>
      <c r="D22" s="255"/>
      <c r="E22" s="256"/>
      <c r="F22" s="254"/>
      <c r="G22" s="255"/>
      <c r="H22" s="256"/>
      <c r="I22" s="254"/>
      <c r="J22" s="257"/>
      <c r="K22" s="258"/>
      <c r="L22" s="259"/>
      <c r="M22" s="260"/>
      <c r="N22" s="261"/>
    </row>
    <row r="23" spans="1:14" x14ac:dyDescent="0.2">
      <c r="A23" s="262">
        <v>1955</v>
      </c>
      <c r="B23" s="263" t="s">
        <v>12</v>
      </c>
      <c r="C23" s="264"/>
      <c r="D23" s="265"/>
      <c r="E23" s="266"/>
      <c r="F23" s="264"/>
      <c r="G23" s="265"/>
      <c r="H23" s="266"/>
      <c r="I23" s="264"/>
      <c r="J23" s="251"/>
      <c r="K23" s="267"/>
      <c r="L23" s="268"/>
      <c r="M23" s="269"/>
      <c r="N23" s="270"/>
    </row>
    <row r="24" spans="1:14" x14ac:dyDescent="0.2">
      <c r="A24" s="252"/>
      <c r="B24" s="253" t="s">
        <v>15</v>
      </c>
      <c r="C24" s="254"/>
      <c r="D24" s="255"/>
      <c r="E24" s="256"/>
      <c r="F24" s="254"/>
      <c r="G24" s="255"/>
      <c r="H24" s="256"/>
      <c r="I24" s="254"/>
      <c r="J24" s="257"/>
      <c r="K24" s="258"/>
      <c r="L24" s="259"/>
      <c r="M24" s="260"/>
      <c r="N24" s="261"/>
    </row>
    <row r="25" spans="1:14" x14ac:dyDescent="0.2">
      <c r="A25" s="262">
        <v>1956</v>
      </c>
      <c r="B25" s="263" t="s">
        <v>12</v>
      </c>
      <c r="C25" s="264"/>
      <c r="D25" s="265"/>
      <c r="E25" s="266"/>
      <c r="F25" s="264"/>
      <c r="G25" s="265"/>
      <c r="H25" s="266"/>
      <c r="I25" s="264"/>
      <c r="J25" s="251"/>
      <c r="K25" s="267"/>
      <c r="L25" s="268"/>
      <c r="M25" s="269"/>
      <c r="N25" s="270"/>
    </row>
    <row r="26" spans="1:14" x14ac:dyDescent="0.2">
      <c r="A26" s="252"/>
      <c r="B26" s="253" t="s">
        <v>15</v>
      </c>
      <c r="C26" s="254"/>
      <c r="D26" s="255"/>
      <c r="E26" s="256"/>
      <c r="F26" s="254"/>
      <c r="G26" s="255"/>
      <c r="H26" s="256"/>
      <c r="I26" s="254"/>
      <c r="J26" s="257"/>
      <c r="K26" s="258"/>
      <c r="L26" s="259"/>
      <c r="M26" s="260"/>
      <c r="N26" s="261"/>
    </row>
    <row r="27" spans="1:14" x14ac:dyDescent="0.2">
      <c r="A27" s="262">
        <v>1957</v>
      </c>
      <c r="B27" s="263" t="s">
        <v>12</v>
      </c>
      <c r="C27" s="264"/>
      <c r="D27" s="265"/>
      <c r="E27" s="266"/>
      <c r="F27" s="264"/>
      <c r="G27" s="265"/>
      <c r="H27" s="266"/>
      <c r="I27" s="264"/>
      <c r="J27" s="251"/>
      <c r="K27" s="267"/>
      <c r="L27" s="268"/>
      <c r="M27" s="269"/>
      <c r="N27" s="270"/>
    </row>
    <row r="28" spans="1:14" x14ac:dyDescent="0.2">
      <c r="A28" s="252"/>
      <c r="B28" s="253" t="s">
        <v>15</v>
      </c>
      <c r="C28" s="254"/>
      <c r="D28" s="255"/>
      <c r="E28" s="256"/>
      <c r="F28" s="254"/>
      <c r="G28" s="255"/>
      <c r="H28" s="256"/>
      <c r="I28" s="254"/>
      <c r="J28" s="257"/>
      <c r="K28" s="258"/>
      <c r="L28" s="259"/>
      <c r="M28" s="260"/>
      <c r="N28" s="261"/>
    </row>
    <row r="29" spans="1:14" x14ac:dyDescent="0.2">
      <c r="A29" s="262">
        <v>1958</v>
      </c>
      <c r="B29" s="263" t="s">
        <v>12</v>
      </c>
      <c r="C29" s="264"/>
      <c r="D29" s="265"/>
      <c r="E29" s="266"/>
      <c r="F29" s="264"/>
      <c r="G29" s="265"/>
      <c r="H29" s="266"/>
      <c r="I29" s="264"/>
      <c r="J29" s="251"/>
      <c r="K29" s="267"/>
      <c r="L29" s="268"/>
      <c r="M29" s="269"/>
      <c r="N29" s="270"/>
    </row>
    <row r="30" spans="1:14" x14ac:dyDescent="0.2">
      <c r="A30" s="252"/>
      <c r="B30" s="253" t="s">
        <v>15</v>
      </c>
      <c r="C30" s="254"/>
      <c r="D30" s="255"/>
      <c r="E30" s="256"/>
      <c r="F30" s="254"/>
      <c r="G30" s="255"/>
      <c r="H30" s="256"/>
      <c r="I30" s="254"/>
      <c r="J30" s="257"/>
      <c r="K30" s="258"/>
      <c r="L30" s="259"/>
      <c r="M30" s="260"/>
      <c r="N30" s="261"/>
    </row>
    <row r="31" spans="1:14" x14ac:dyDescent="0.2">
      <c r="A31" s="262">
        <v>1959</v>
      </c>
      <c r="B31" s="263" t="s">
        <v>12</v>
      </c>
      <c r="C31" s="264"/>
      <c r="D31" s="265"/>
      <c r="E31" s="266"/>
      <c r="F31" s="264"/>
      <c r="G31" s="265"/>
      <c r="H31" s="266"/>
      <c r="I31" s="264"/>
      <c r="J31" s="251"/>
      <c r="K31" s="267"/>
      <c r="L31" s="268"/>
      <c r="M31" s="269"/>
      <c r="N31" s="270"/>
    </row>
    <row r="32" spans="1:14" x14ac:dyDescent="0.2">
      <c r="A32" s="252"/>
      <c r="B32" s="253" t="s">
        <v>15</v>
      </c>
      <c r="C32" s="254"/>
      <c r="D32" s="255"/>
      <c r="E32" s="256"/>
      <c r="F32" s="254"/>
      <c r="G32" s="255"/>
      <c r="H32" s="256"/>
      <c r="I32" s="254"/>
      <c r="J32" s="257"/>
      <c r="K32" s="258"/>
      <c r="L32" s="259"/>
      <c r="M32" s="260"/>
      <c r="N32" s="261"/>
    </row>
    <row r="33" spans="1:14" x14ac:dyDescent="0.2">
      <c r="A33" s="262">
        <v>1960</v>
      </c>
      <c r="B33" s="263" t="s">
        <v>12</v>
      </c>
      <c r="C33" s="264"/>
      <c r="D33" s="265"/>
      <c r="E33" s="266"/>
      <c r="F33" s="264"/>
      <c r="G33" s="265"/>
      <c r="H33" s="266"/>
      <c r="I33" s="264"/>
      <c r="J33" s="251"/>
      <c r="K33" s="267"/>
      <c r="L33" s="268"/>
      <c r="M33" s="269"/>
      <c r="N33" s="270"/>
    </row>
    <row r="34" spans="1:14" x14ac:dyDescent="0.2">
      <c r="A34" s="252"/>
      <c r="B34" s="253" t="s">
        <v>15</v>
      </c>
      <c r="C34" s="254"/>
      <c r="D34" s="255"/>
      <c r="E34" s="256"/>
      <c r="F34" s="254"/>
      <c r="G34" s="255"/>
      <c r="H34" s="256"/>
      <c r="I34" s="254"/>
      <c r="J34" s="257"/>
      <c r="K34" s="258"/>
      <c r="L34" s="259"/>
      <c r="M34" s="260"/>
      <c r="N34" s="261"/>
    </row>
    <row r="35" spans="1:14" x14ac:dyDescent="0.2">
      <c r="A35" s="262">
        <v>1961</v>
      </c>
      <c r="B35" s="263" t="s">
        <v>12</v>
      </c>
      <c r="C35" s="264"/>
      <c r="D35" s="265"/>
      <c r="E35" s="266"/>
      <c r="F35" s="264"/>
      <c r="G35" s="265"/>
      <c r="H35" s="266"/>
      <c r="I35" s="264"/>
      <c r="J35" s="251"/>
      <c r="K35" s="267"/>
      <c r="L35" s="268"/>
      <c r="M35" s="269"/>
      <c r="N35" s="270"/>
    </row>
    <row r="36" spans="1:14" x14ac:dyDescent="0.2">
      <c r="A36" s="252"/>
      <c r="B36" s="253" t="s">
        <v>15</v>
      </c>
      <c r="C36" s="254"/>
      <c r="D36" s="255"/>
      <c r="E36" s="256"/>
      <c r="F36" s="254"/>
      <c r="G36" s="255"/>
      <c r="H36" s="256"/>
      <c r="I36" s="254"/>
      <c r="J36" s="257"/>
      <c r="K36" s="258"/>
      <c r="L36" s="259"/>
      <c r="M36" s="260"/>
      <c r="N36" s="261"/>
    </row>
    <row r="37" spans="1:14" x14ac:dyDescent="0.2">
      <c r="A37" s="262">
        <v>1962</v>
      </c>
      <c r="B37" s="263" t="s">
        <v>12</v>
      </c>
      <c r="C37" s="264"/>
      <c r="D37" s="265"/>
      <c r="E37" s="266"/>
      <c r="F37" s="264"/>
      <c r="G37" s="265"/>
      <c r="H37" s="266"/>
      <c r="I37" s="264"/>
      <c r="J37" s="251"/>
      <c r="K37" s="267"/>
      <c r="L37" s="268"/>
      <c r="M37" s="269"/>
      <c r="N37" s="270"/>
    </row>
    <row r="38" spans="1:14" x14ac:dyDescent="0.2">
      <c r="A38" s="252"/>
      <c r="B38" s="253" t="s">
        <v>15</v>
      </c>
      <c r="C38" s="254"/>
      <c r="D38" s="255"/>
      <c r="E38" s="256"/>
      <c r="F38" s="254"/>
      <c r="G38" s="255"/>
      <c r="H38" s="256"/>
      <c r="I38" s="254"/>
      <c r="J38" s="257"/>
      <c r="K38" s="258"/>
      <c r="L38" s="259"/>
      <c r="M38" s="260"/>
      <c r="N38" s="261"/>
    </row>
    <row r="39" spans="1:14" x14ac:dyDescent="0.2">
      <c r="A39" s="262">
        <v>1963</v>
      </c>
      <c r="B39" s="263" t="s">
        <v>12</v>
      </c>
      <c r="C39" s="264"/>
      <c r="D39" s="265"/>
      <c r="E39" s="266"/>
      <c r="F39" s="264"/>
      <c r="G39" s="265"/>
      <c r="H39" s="266"/>
      <c r="I39" s="264"/>
      <c r="J39" s="251"/>
      <c r="K39" s="267"/>
      <c r="L39" s="268"/>
      <c r="M39" s="269"/>
      <c r="N39" s="270"/>
    </row>
    <row r="40" spans="1:14" x14ac:dyDescent="0.2">
      <c r="A40" s="252"/>
      <c r="B40" s="253" t="s">
        <v>15</v>
      </c>
      <c r="C40" s="232">
        <v>1953.91</v>
      </c>
      <c r="D40" s="213">
        <v>38.5</v>
      </c>
      <c r="E40" s="272">
        <f>SUM(C40:D40)</f>
        <v>1992.41</v>
      </c>
      <c r="F40" s="232" t="s">
        <v>16</v>
      </c>
      <c r="G40" s="213">
        <v>0</v>
      </c>
      <c r="H40" s="272">
        <f>SUM(F40:G40)</f>
        <v>0</v>
      </c>
      <c r="I40" s="232">
        <v>0</v>
      </c>
      <c r="J40" s="213"/>
      <c r="K40" s="273">
        <f>SUM(I40:J40)</f>
        <v>0</v>
      </c>
      <c r="L40" s="220">
        <f t="shared" ref="L40:M43" si="0">SUM(F40,C40,I40)</f>
        <v>1953.91</v>
      </c>
      <c r="M40" s="221">
        <f t="shared" si="0"/>
        <v>38.5</v>
      </c>
      <c r="N40" s="274">
        <f>SUM(L40:M40)</f>
        <v>1992.41</v>
      </c>
    </row>
    <row r="41" spans="1:14" x14ac:dyDescent="0.2">
      <c r="A41" s="262">
        <v>1964</v>
      </c>
      <c r="B41" s="263" t="s">
        <v>12</v>
      </c>
      <c r="C41" s="223">
        <v>1953.91</v>
      </c>
      <c r="D41" s="224">
        <v>38.5</v>
      </c>
      <c r="E41" s="275">
        <f>SUM(C41:D41)</f>
        <v>1992.41</v>
      </c>
      <c r="F41" s="223"/>
      <c r="G41" s="224"/>
      <c r="H41" s="275">
        <f>SUM(F41:G41)</f>
        <v>0</v>
      </c>
      <c r="I41" s="223"/>
      <c r="J41" s="224"/>
      <c r="K41" s="263">
        <f>SUM(I41:J41)</f>
        <v>0</v>
      </c>
      <c r="L41" s="234">
        <f t="shared" si="0"/>
        <v>1953.91</v>
      </c>
      <c r="M41" s="235">
        <f t="shared" si="0"/>
        <v>38.5</v>
      </c>
      <c r="N41" s="276">
        <f>SUM(L41:M41)</f>
        <v>1992.41</v>
      </c>
    </row>
    <row r="42" spans="1:14" x14ac:dyDescent="0.2">
      <c r="A42" s="252"/>
      <c r="B42" s="253" t="s">
        <v>15</v>
      </c>
      <c r="C42" s="232">
        <v>1485.1</v>
      </c>
      <c r="D42" s="213">
        <v>520.35</v>
      </c>
      <c r="E42" s="277">
        <f>SUM(C42:D42)</f>
        <v>2005.4499999999998</v>
      </c>
      <c r="F42" s="232">
        <v>1210.45</v>
      </c>
      <c r="G42" s="213">
        <v>602.15</v>
      </c>
      <c r="H42" s="272">
        <f>SUM(F42:G42)</f>
        <v>1812.6</v>
      </c>
      <c r="I42" s="232"/>
      <c r="J42" s="213"/>
      <c r="K42" s="253">
        <f>SUM(I42:J42)</f>
        <v>0</v>
      </c>
      <c r="L42" s="220">
        <f t="shared" si="0"/>
        <v>2695.55</v>
      </c>
      <c r="M42" s="221">
        <f t="shared" si="0"/>
        <v>1122.5</v>
      </c>
      <c r="N42" s="274">
        <f>SUM(L42:M42)</f>
        <v>3818.05</v>
      </c>
    </row>
    <row r="43" spans="1:14" ht="13.5" customHeight="1" x14ac:dyDescent="0.2">
      <c r="A43" s="262">
        <v>1965</v>
      </c>
      <c r="B43" s="263" t="s">
        <v>12</v>
      </c>
      <c r="C43" s="223">
        <v>3439.01</v>
      </c>
      <c r="D43" s="224">
        <v>558.85</v>
      </c>
      <c r="E43" s="275">
        <f>SUM(C43:D43)</f>
        <v>3997.86</v>
      </c>
      <c r="F43" s="223">
        <v>1210.45</v>
      </c>
      <c r="G43" s="224">
        <v>602.15</v>
      </c>
      <c r="H43" s="275">
        <f>SUM(F43:G43)</f>
        <v>1812.6</v>
      </c>
      <c r="I43" s="223"/>
      <c r="J43" s="224"/>
      <c r="K43" s="263">
        <f>SUM(I43:J43)</f>
        <v>0</v>
      </c>
      <c r="L43" s="234">
        <f t="shared" si="0"/>
        <v>4649.46</v>
      </c>
      <c r="M43" s="235">
        <f t="shared" si="0"/>
        <v>1161</v>
      </c>
      <c r="N43" s="278">
        <f>SUM(L43:M43)</f>
        <v>5810.46</v>
      </c>
    </row>
    <row r="44" spans="1:14" x14ac:dyDescent="0.2">
      <c r="A44" s="279"/>
      <c r="B44" s="253" t="s">
        <v>15</v>
      </c>
      <c r="C44" s="232">
        <v>1516.5</v>
      </c>
      <c r="D44" s="213">
        <v>836</v>
      </c>
      <c r="E44" s="272">
        <f t="shared" ref="E44:E85" si="1">SUM(C44:D44)</f>
        <v>2352.5</v>
      </c>
      <c r="F44" s="232">
        <v>724.1</v>
      </c>
      <c r="G44" s="213">
        <v>193.25</v>
      </c>
      <c r="H44" s="272">
        <f t="shared" ref="H44:H85" si="2">SUM(F44:G44)</f>
        <v>917.35</v>
      </c>
      <c r="I44" s="232"/>
      <c r="J44" s="213"/>
      <c r="K44" s="253">
        <f t="shared" ref="K44:K85" si="3">SUM(I44:J44)</f>
        <v>0</v>
      </c>
      <c r="L44" s="220">
        <f t="shared" ref="L44:M63" si="4">SUM(F44,C44,I44)</f>
        <v>2240.6</v>
      </c>
      <c r="M44" s="221">
        <f t="shared" si="4"/>
        <v>1029.25</v>
      </c>
      <c r="N44" s="274">
        <f t="shared" ref="N44:N85" si="5">SUM(L44:M44)</f>
        <v>3269.85</v>
      </c>
    </row>
    <row r="45" spans="1:14" x14ac:dyDescent="0.2">
      <c r="A45" s="262">
        <v>1966</v>
      </c>
      <c r="B45" s="280" t="s">
        <v>12</v>
      </c>
      <c r="C45" s="281">
        <v>4955.51</v>
      </c>
      <c r="D45" s="282">
        <v>1394.85</v>
      </c>
      <c r="E45" s="283">
        <f t="shared" si="1"/>
        <v>6350.3600000000006</v>
      </c>
      <c r="F45" s="281">
        <v>1934.55</v>
      </c>
      <c r="G45" s="282">
        <v>795.4</v>
      </c>
      <c r="H45" s="283">
        <f t="shared" si="2"/>
        <v>2729.95</v>
      </c>
      <c r="I45" s="281"/>
      <c r="J45" s="282"/>
      <c r="K45" s="280">
        <f t="shared" si="3"/>
        <v>0</v>
      </c>
      <c r="L45" s="284">
        <f t="shared" si="4"/>
        <v>6890.06</v>
      </c>
      <c r="M45" s="285">
        <f t="shared" si="4"/>
        <v>2190.25</v>
      </c>
      <c r="N45" s="286">
        <f t="shared" si="5"/>
        <v>9080.3100000000013</v>
      </c>
    </row>
    <row r="46" spans="1:14" x14ac:dyDescent="0.2">
      <c r="A46" s="252"/>
      <c r="B46" s="253" t="s">
        <v>15</v>
      </c>
      <c r="C46" s="232">
        <v>67.8</v>
      </c>
      <c r="D46" s="213">
        <v>397.65</v>
      </c>
      <c r="E46" s="272">
        <f t="shared" si="1"/>
        <v>465.45</v>
      </c>
      <c r="F46" s="232">
        <v>325.25</v>
      </c>
      <c r="G46" s="213">
        <v>242.95</v>
      </c>
      <c r="H46" s="272">
        <f t="shared" si="2"/>
        <v>568.20000000000005</v>
      </c>
      <c r="I46" s="232"/>
      <c r="J46" s="213"/>
      <c r="K46" s="253">
        <f t="shared" si="3"/>
        <v>0</v>
      </c>
      <c r="L46" s="220">
        <f t="shared" si="4"/>
        <v>393.05</v>
      </c>
      <c r="M46" s="221">
        <f t="shared" si="4"/>
        <v>640.59999999999991</v>
      </c>
      <c r="N46" s="274">
        <f t="shared" si="5"/>
        <v>1033.6499999999999</v>
      </c>
    </row>
    <row r="47" spans="1:14" x14ac:dyDescent="0.2">
      <c r="A47" s="262">
        <v>1967</v>
      </c>
      <c r="B47" s="263" t="s">
        <v>12</v>
      </c>
      <c r="C47" s="223">
        <v>5023.3100000000004</v>
      </c>
      <c r="D47" s="224">
        <v>1792.5</v>
      </c>
      <c r="E47" s="275">
        <f t="shared" si="1"/>
        <v>6815.81</v>
      </c>
      <c r="F47" s="223">
        <v>2259.8000000000002</v>
      </c>
      <c r="G47" s="224">
        <v>1038.3499999999999</v>
      </c>
      <c r="H47" s="275">
        <f t="shared" si="2"/>
        <v>3298.15</v>
      </c>
      <c r="I47" s="223"/>
      <c r="J47" s="224"/>
      <c r="K47" s="263">
        <f t="shared" si="3"/>
        <v>0</v>
      </c>
      <c r="L47" s="234">
        <f t="shared" si="4"/>
        <v>7283.1100000000006</v>
      </c>
      <c r="M47" s="235">
        <f t="shared" si="4"/>
        <v>2830.85</v>
      </c>
      <c r="N47" s="276">
        <f t="shared" si="5"/>
        <v>10113.960000000001</v>
      </c>
    </row>
    <row r="48" spans="1:14" x14ac:dyDescent="0.2">
      <c r="A48" s="252"/>
      <c r="B48" s="253" t="s">
        <v>15</v>
      </c>
      <c r="C48" s="232">
        <v>155.1</v>
      </c>
      <c r="D48" s="213">
        <v>104.15</v>
      </c>
      <c r="E48" s="272">
        <f t="shared" si="1"/>
        <v>259.25</v>
      </c>
      <c r="F48" s="232">
        <v>225.85</v>
      </c>
      <c r="G48" s="213">
        <v>116.15</v>
      </c>
      <c r="H48" s="272">
        <f t="shared" si="2"/>
        <v>342</v>
      </c>
      <c r="I48" s="232"/>
      <c r="J48" s="213"/>
      <c r="K48" s="253">
        <f t="shared" si="3"/>
        <v>0</v>
      </c>
      <c r="L48" s="220">
        <f t="shared" si="4"/>
        <v>380.95</v>
      </c>
      <c r="M48" s="221">
        <f t="shared" si="4"/>
        <v>220.3</v>
      </c>
      <c r="N48" s="274">
        <f t="shared" si="5"/>
        <v>601.25</v>
      </c>
    </row>
    <row r="49" spans="1:14" x14ac:dyDescent="0.2">
      <c r="A49" s="262">
        <v>1968</v>
      </c>
      <c r="B49" s="263" t="s">
        <v>12</v>
      </c>
      <c r="C49" s="223">
        <v>5178.41</v>
      </c>
      <c r="D49" s="224">
        <v>1896.65</v>
      </c>
      <c r="E49" s="275">
        <f t="shared" si="1"/>
        <v>7075.0599999999995</v>
      </c>
      <c r="F49" s="223">
        <v>2485.65</v>
      </c>
      <c r="G49" s="224">
        <v>1154.5</v>
      </c>
      <c r="H49" s="275">
        <f t="shared" si="2"/>
        <v>3640.15</v>
      </c>
      <c r="I49" s="223"/>
      <c r="J49" s="224"/>
      <c r="K49" s="263">
        <f t="shared" si="3"/>
        <v>0</v>
      </c>
      <c r="L49" s="234">
        <f t="shared" si="4"/>
        <v>7664.0599999999995</v>
      </c>
      <c r="M49" s="235">
        <f t="shared" si="4"/>
        <v>3051.15</v>
      </c>
      <c r="N49" s="276">
        <f t="shared" si="5"/>
        <v>10715.21</v>
      </c>
    </row>
    <row r="50" spans="1:14" x14ac:dyDescent="0.2">
      <c r="A50" s="252"/>
      <c r="B50" s="253" t="s">
        <v>15</v>
      </c>
      <c r="C50" s="232">
        <v>448.65</v>
      </c>
      <c r="D50" s="213">
        <v>73.400000000000006</v>
      </c>
      <c r="E50" s="272">
        <f t="shared" si="1"/>
        <v>522.04999999999995</v>
      </c>
      <c r="F50" s="232">
        <v>143.15</v>
      </c>
      <c r="G50" s="213">
        <v>195.5</v>
      </c>
      <c r="H50" s="272">
        <f t="shared" si="2"/>
        <v>338.65</v>
      </c>
      <c r="I50" s="232"/>
      <c r="J50" s="213"/>
      <c r="K50" s="253">
        <f t="shared" si="3"/>
        <v>0</v>
      </c>
      <c r="L50" s="220">
        <f t="shared" si="4"/>
        <v>591.79999999999995</v>
      </c>
      <c r="M50" s="221">
        <f t="shared" si="4"/>
        <v>268.89999999999998</v>
      </c>
      <c r="N50" s="274">
        <f t="shared" si="5"/>
        <v>860.69999999999993</v>
      </c>
    </row>
    <row r="51" spans="1:14" x14ac:dyDescent="0.2">
      <c r="A51" s="262">
        <v>1969</v>
      </c>
      <c r="B51" s="263" t="s">
        <v>12</v>
      </c>
      <c r="C51" s="223">
        <v>5627.06</v>
      </c>
      <c r="D51" s="224">
        <v>1970.05</v>
      </c>
      <c r="E51" s="275">
        <f t="shared" si="1"/>
        <v>7597.1100000000006</v>
      </c>
      <c r="F51" s="223">
        <v>2628.8</v>
      </c>
      <c r="G51" s="224">
        <v>1350</v>
      </c>
      <c r="H51" s="275">
        <f t="shared" si="2"/>
        <v>3978.8</v>
      </c>
      <c r="I51" s="223"/>
      <c r="J51" s="224"/>
      <c r="K51" s="263">
        <f t="shared" si="3"/>
        <v>0</v>
      </c>
      <c r="L51" s="234">
        <f t="shared" si="4"/>
        <v>8255.86</v>
      </c>
      <c r="M51" s="235">
        <f t="shared" si="4"/>
        <v>3320.05</v>
      </c>
      <c r="N51" s="276">
        <f t="shared" si="5"/>
        <v>11575.91</v>
      </c>
    </row>
    <row r="52" spans="1:14" x14ac:dyDescent="0.2">
      <c r="A52" s="252"/>
      <c r="B52" s="253" t="s">
        <v>15</v>
      </c>
      <c r="C52" s="232"/>
      <c r="D52" s="213">
        <v>5.9</v>
      </c>
      <c r="E52" s="272">
        <f t="shared" si="1"/>
        <v>5.9</v>
      </c>
      <c r="F52" s="232">
        <v>288</v>
      </c>
      <c r="G52" s="213">
        <v>67.900000000000006</v>
      </c>
      <c r="H52" s="272">
        <f t="shared" si="2"/>
        <v>355.9</v>
      </c>
      <c r="I52" s="232"/>
      <c r="J52" s="213"/>
      <c r="K52" s="253">
        <f t="shared" si="3"/>
        <v>0</v>
      </c>
      <c r="L52" s="220">
        <f t="shared" si="4"/>
        <v>288</v>
      </c>
      <c r="M52" s="221">
        <f t="shared" si="4"/>
        <v>73.800000000000011</v>
      </c>
      <c r="N52" s="274">
        <f t="shared" si="5"/>
        <v>361.8</v>
      </c>
    </row>
    <row r="53" spans="1:14" x14ac:dyDescent="0.2">
      <c r="A53" s="262">
        <v>1970</v>
      </c>
      <c r="B53" s="263" t="s">
        <v>12</v>
      </c>
      <c r="C53" s="223">
        <v>5627.06</v>
      </c>
      <c r="D53" s="224">
        <v>1975.95</v>
      </c>
      <c r="E53" s="275">
        <f t="shared" si="1"/>
        <v>7603.01</v>
      </c>
      <c r="F53" s="223">
        <v>2916.8</v>
      </c>
      <c r="G53" s="224">
        <v>1417.9</v>
      </c>
      <c r="H53" s="275">
        <f t="shared" si="2"/>
        <v>4334.7000000000007</v>
      </c>
      <c r="I53" s="223"/>
      <c r="J53" s="224"/>
      <c r="K53" s="263">
        <f t="shared" si="3"/>
        <v>0</v>
      </c>
      <c r="L53" s="234">
        <f t="shared" si="4"/>
        <v>8543.86</v>
      </c>
      <c r="M53" s="235">
        <f t="shared" si="4"/>
        <v>3393.8500000000004</v>
      </c>
      <c r="N53" s="276">
        <f t="shared" si="5"/>
        <v>11937.710000000001</v>
      </c>
    </row>
    <row r="54" spans="1:14" x14ac:dyDescent="0.2">
      <c r="A54" s="252"/>
      <c r="B54" s="253" t="s">
        <v>15</v>
      </c>
      <c r="C54" s="232">
        <v>168.1</v>
      </c>
      <c r="D54" s="213">
        <v>39.5</v>
      </c>
      <c r="E54" s="272">
        <f t="shared" si="1"/>
        <v>207.6</v>
      </c>
      <c r="F54" s="232"/>
      <c r="G54" s="213"/>
      <c r="H54" s="272">
        <f t="shared" si="2"/>
        <v>0</v>
      </c>
      <c r="I54" s="232"/>
      <c r="J54" s="213"/>
      <c r="K54" s="253">
        <f t="shared" si="3"/>
        <v>0</v>
      </c>
      <c r="L54" s="220">
        <f t="shared" si="4"/>
        <v>168.1</v>
      </c>
      <c r="M54" s="221">
        <f t="shared" si="4"/>
        <v>39.5</v>
      </c>
      <c r="N54" s="274">
        <f t="shared" si="5"/>
        <v>207.6</v>
      </c>
    </row>
    <row r="55" spans="1:14" x14ac:dyDescent="0.2">
      <c r="A55" s="262">
        <v>1971</v>
      </c>
      <c r="B55" s="263" t="s">
        <v>12</v>
      </c>
      <c r="C55" s="223">
        <v>5795.16</v>
      </c>
      <c r="D55" s="224">
        <v>2015.45</v>
      </c>
      <c r="E55" s="275">
        <f t="shared" si="1"/>
        <v>7810.61</v>
      </c>
      <c r="F55" s="223">
        <v>2916.8</v>
      </c>
      <c r="G55" s="224">
        <v>1417.9</v>
      </c>
      <c r="H55" s="275">
        <f t="shared" si="2"/>
        <v>4334.7000000000007</v>
      </c>
      <c r="I55" s="223"/>
      <c r="J55" s="224"/>
      <c r="K55" s="263">
        <f t="shared" si="3"/>
        <v>0</v>
      </c>
      <c r="L55" s="234">
        <f t="shared" si="4"/>
        <v>8711.9599999999991</v>
      </c>
      <c r="M55" s="235">
        <f t="shared" si="4"/>
        <v>3433.3500000000004</v>
      </c>
      <c r="N55" s="276">
        <f t="shared" si="5"/>
        <v>12145.31</v>
      </c>
    </row>
    <row r="56" spans="1:14" x14ac:dyDescent="0.2">
      <c r="A56" s="252"/>
      <c r="B56" s="253" t="s">
        <v>15</v>
      </c>
      <c r="C56" s="232">
        <v>0</v>
      </c>
      <c r="D56" s="213">
        <v>53.8</v>
      </c>
      <c r="E56" s="272">
        <f t="shared" si="1"/>
        <v>53.8</v>
      </c>
      <c r="F56" s="232"/>
      <c r="G56" s="213">
        <v>21.05</v>
      </c>
      <c r="H56" s="272">
        <f t="shared" si="2"/>
        <v>21.05</v>
      </c>
      <c r="I56" s="232"/>
      <c r="J56" s="213"/>
      <c r="K56" s="253">
        <f t="shared" si="3"/>
        <v>0</v>
      </c>
      <c r="L56" s="220">
        <f t="shared" si="4"/>
        <v>0</v>
      </c>
      <c r="M56" s="221">
        <f t="shared" si="4"/>
        <v>74.849999999999994</v>
      </c>
      <c r="N56" s="274">
        <f t="shared" si="5"/>
        <v>74.849999999999994</v>
      </c>
    </row>
    <row r="57" spans="1:14" x14ac:dyDescent="0.2">
      <c r="A57" s="262">
        <v>1972</v>
      </c>
      <c r="B57" s="263" t="s">
        <v>12</v>
      </c>
      <c r="C57" s="223">
        <v>5795.16</v>
      </c>
      <c r="D57" s="224">
        <v>2069.25</v>
      </c>
      <c r="E57" s="275">
        <f t="shared" si="1"/>
        <v>7864.41</v>
      </c>
      <c r="F57" s="223">
        <v>2916.8</v>
      </c>
      <c r="G57" s="224">
        <v>1438.95</v>
      </c>
      <c r="H57" s="275">
        <f t="shared" si="2"/>
        <v>4355.75</v>
      </c>
      <c r="I57" s="223"/>
      <c r="J57" s="224"/>
      <c r="K57" s="263">
        <f t="shared" si="3"/>
        <v>0</v>
      </c>
      <c r="L57" s="234">
        <f t="shared" si="4"/>
        <v>8711.9599999999991</v>
      </c>
      <c r="M57" s="235">
        <f t="shared" si="4"/>
        <v>3508.2</v>
      </c>
      <c r="N57" s="276">
        <f t="shared" si="5"/>
        <v>12220.16</v>
      </c>
    </row>
    <row r="58" spans="1:14" x14ac:dyDescent="0.2">
      <c r="A58" s="252"/>
      <c r="B58" s="253" t="s">
        <v>15</v>
      </c>
      <c r="C58" s="232">
        <v>10.6</v>
      </c>
      <c r="D58" s="213"/>
      <c r="E58" s="272">
        <f t="shared" si="1"/>
        <v>10.6</v>
      </c>
      <c r="F58" s="232"/>
      <c r="G58" s="213">
        <v>22.05</v>
      </c>
      <c r="H58" s="272">
        <f t="shared" si="2"/>
        <v>22.05</v>
      </c>
      <c r="I58" s="232"/>
      <c r="J58" s="213"/>
      <c r="K58" s="253">
        <f t="shared" si="3"/>
        <v>0</v>
      </c>
      <c r="L58" s="220">
        <f t="shared" si="4"/>
        <v>10.6</v>
      </c>
      <c r="M58" s="221">
        <f t="shared" si="4"/>
        <v>22.05</v>
      </c>
      <c r="N58" s="274">
        <f t="shared" si="5"/>
        <v>32.65</v>
      </c>
    </row>
    <row r="59" spans="1:14" x14ac:dyDescent="0.2">
      <c r="A59" s="262">
        <v>1973</v>
      </c>
      <c r="B59" s="263" t="s">
        <v>12</v>
      </c>
      <c r="C59" s="223">
        <v>5805.76</v>
      </c>
      <c r="D59" s="224">
        <v>2069.25</v>
      </c>
      <c r="E59" s="275">
        <f t="shared" si="1"/>
        <v>7875.01</v>
      </c>
      <c r="F59" s="223">
        <v>2916.8</v>
      </c>
      <c r="G59" s="224">
        <v>1461</v>
      </c>
      <c r="H59" s="275">
        <f t="shared" si="2"/>
        <v>4377.8</v>
      </c>
      <c r="I59" s="223"/>
      <c r="J59" s="224"/>
      <c r="K59" s="263">
        <f t="shared" si="3"/>
        <v>0</v>
      </c>
      <c r="L59" s="234">
        <f t="shared" si="4"/>
        <v>8722.5600000000013</v>
      </c>
      <c r="M59" s="235">
        <f t="shared" si="4"/>
        <v>3530.25</v>
      </c>
      <c r="N59" s="276">
        <f t="shared" si="5"/>
        <v>12252.810000000001</v>
      </c>
    </row>
    <row r="60" spans="1:14" x14ac:dyDescent="0.2">
      <c r="A60" s="252"/>
      <c r="B60" s="253" t="s">
        <v>15</v>
      </c>
      <c r="C60" s="232"/>
      <c r="D60" s="213"/>
      <c r="E60" s="272">
        <f t="shared" si="1"/>
        <v>0</v>
      </c>
      <c r="F60" s="232"/>
      <c r="G60" s="213">
        <v>7.5</v>
      </c>
      <c r="H60" s="272">
        <f t="shared" si="2"/>
        <v>7.5</v>
      </c>
      <c r="I60" s="232"/>
      <c r="J60" s="213"/>
      <c r="K60" s="253">
        <f t="shared" si="3"/>
        <v>0</v>
      </c>
      <c r="L60" s="220">
        <f t="shared" si="4"/>
        <v>0</v>
      </c>
      <c r="M60" s="221">
        <f t="shared" si="4"/>
        <v>7.5</v>
      </c>
      <c r="N60" s="274">
        <f t="shared" si="5"/>
        <v>7.5</v>
      </c>
    </row>
    <row r="61" spans="1:14" x14ac:dyDescent="0.2">
      <c r="A61" s="262">
        <v>1974</v>
      </c>
      <c r="B61" s="263" t="s">
        <v>12</v>
      </c>
      <c r="C61" s="223">
        <v>5805.76</v>
      </c>
      <c r="D61" s="224">
        <v>2096.25</v>
      </c>
      <c r="E61" s="275">
        <f t="shared" si="1"/>
        <v>7902.01</v>
      </c>
      <c r="F61" s="223">
        <v>2916.8</v>
      </c>
      <c r="G61" s="224">
        <v>1468.5</v>
      </c>
      <c r="H61" s="275">
        <f t="shared" si="2"/>
        <v>4385.3</v>
      </c>
      <c r="I61" s="223"/>
      <c r="J61" s="224"/>
      <c r="K61" s="263">
        <f t="shared" si="3"/>
        <v>0</v>
      </c>
      <c r="L61" s="234">
        <f t="shared" si="4"/>
        <v>8722.5600000000013</v>
      </c>
      <c r="M61" s="235">
        <f t="shared" si="4"/>
        <v>3564.75</v>
      </c>
      <c r="N61" s="276">
        <f t="shared" si="5"/>
        <v>12287.310000000001</v>
      </c>
    </row>
    <row r="62" spans="1:14" x14ac:dyDescent="0.2">
      <c r="A62" s="252"/>
      <c r="B62" s="253" t="s">
        <v>15</v>
      </c>
      <c r="C62" s="232"/>
      <c r="D62" s="213"/>
      <c r="E62" s="272">
        <f t="shared" si="1"/>
        <v>0</v>
      </c>
      <c r="F62" s="232"/>
      <c r="G62" s="213">
        <v>73.349999999999994</v>
      </c>
      <c r="H62" s="272">
        <f t="shared" si="2"/>
        <v>73.349999999999994</v>
      </c>
      <c r="I62" s="232"/>
      <c r="J62" s="213"/>
      <c r="K62" s="253">
        <f t="shared" si="3"/>
        <v>0</v>
      </c>
      <c r="L62" s="220">
        <f t="shared" si="4"/>
        <v>0</v>
      </c>
      <c r="M62" s="221">
        <f t="shared" si="4"/>
        <v>73.349999999999994</v>
      </c>
      <c r="N62" s="274">
        <f t="shared" si="5"/>
        <v>73.349999999999994</v>
      </c>
    </row>
    <row r="63" spans="1:14" x14ac:dyDescent="0.2">
      <c r="A63" s="262">
        <v>1975</v>
      </c>
      <c r="B63" s="263" t="s">
        <v>12</v>
      </c>
      <c r="C63" s="223">
        <v>5805.76</v>
      </c>
      <c r="D63" s="224">
        <v>2096.25</v>
      </c>
      <c r="E63" s="275">
        <f t="shared" si="1"/>
        <v>7902.01</v>
      </c>
      <c r="F63" s="223">
        <v>2916.8</v>
      </c>
      <c r="G63" s="224">
        <v>1541.85</v>
      </c>
      <c r="H63" s="275">
        <f t="shared" si="2"/>
        <v>4458.6499999999996</v>
      </c>
      <c r="I63" s="223"/>
      <c r="J63" s="224"/>
      <c r="K63" s="263">
        <f t="shared" si="3"/>
        <v>0</v>
      </c>
      <c r="L63" s="234">
        <f t="shared" si="4"/>
        <v>8722.5600000000013</v>
      </c>
      <c r="M63" s="235">
        <f t="shared" si="4"/>
        <v>3638.1</v>
      </c>
      <c r="N63" s="276">
        <f t="shared" si="5"/>
        <v>12360.660000000002</v>
      </c>
    </row>
    <row r="64" spans="1:14" x14ac:dyDescent="0.2">
      <c r="A64" s="252"/>
      <c r="B64" s="253" t="s">
        <v>15</v>
      </c>
      <c r="C64" s="232"/>
      <c r="D64" s="213"/>
      <c r="E64" s="272">
        <f t="shared" si="1"/>
        <v>0</v>
      </c>
      <c r="F64" s="232"/>
      <c r="G64" s="213"/>
      <c r="H64" s="272">
        <f t="shared" si="2"/>
        <v>0</v>
      </c>
      <c r="I64" s="232"/>
      <c r="J64" s="213"/>
      <c r="K64" s="253">
        <f t="shared" si="3"/>
        <v>0</v>
      </c>
      <c r="L64" s="220">
        <f t="shared" ref="L64:M85" si="6">SUM(F64,C64,I64)</f>
        <v>0</v>
      </c>
      <c r="M64" s="221">
        <f t="shared" si="6"/>
        <v>0</v>
      </c>
      <c r="N64" s="274">
        <f t="shared" si="5"/>
        <v>0</v>
      </c>
    </row>
    <row r="65" spans="1:14" x14ac:dyDescent="0.2">
      <c r="A65" s="262">
        <v>1976</v>
      </c>
      <c r="B65" s="263" t="s">
        <v>12</v>
      </c>
      <c r="C65" s="223">
        <v>5805.76</v>
      </c>
      <c r="D65" s="224">
        <v>2096.25</v>
      </c>
      <c r="E65" s="275">
        <f t="shared" si="1"/>
        <v>7902.01</v>
      </c>
      <c r="F65" s="223">
        <v>2916.8</v>
      </c>
      <c r="G65" s="224">
        <v>1541.85</v>
      </c>
      <c r="H65" s="275">
        <f t="shared" si="2"/>
        <v>4458.6499999999996</v>
      </c>
      <c r="I65" s="223"/>
      <c r="J65" s="224"/>
      <c r="K65" s="263">
        <f t="shared" si="3"/>
        <v>0</v>
      </c>
      <c r="L65" s="234">
        <f t="shared" si="6"/>
        <v>8722.5600000000013</v>
      </c>
      <c r="M65" s="235">
        <f t="shared" si="6"/>
        <v>3638.1</v>
      </c>
      <c r="N65" s="276">
        <f t="shared" si="5"/>
        <v>12360.660000000002</v>
      </c>
    </row>
    <row r="66" spans="1:14" x14ac:dyDescent="0.2">
      <c r="A66" s="252"/>
      <c r="B66" s="253" t="s">
        <v>15</v>
      </c>
      <c r="C66" s="232"/>
      <c r="D66" s="213"/>
      <c r="E66" s="272">
        <f t="shared" si="1"/>
        <v>0</v>
      </c>
      <c r="F66" s="232">
        <v>-1.55</v>
      </c>
      <c r="G66" s="213">
        <v>74.45</v>
      </c>
      <c r="H66" s="272">
        <f t="shared" si="2"/>
        <v>72.900000000000006</v>
      </c>
      <c r="I66" s="232"/>
      <c r="J66" s="213"/>
      <c r="K66" s="253">
        <f t="shared" si="3"/>
        <v>0</v>
      </c>
      <c r="L66" s="220">
        <f t="shared" si="6"/>
        <v>-1.55</v>
      </c>
      <c r="M66" s="221">
        <f t="shared" si="6"/>
        <v>74.45</v>
      </c>
      <c r="N66" s="274">
        <f t="shared" si="5"/>
        <v>72.900000000000006</v>
      </c>
    </row>
    <row r="67" spans="1:14" x14ac:dyDescent="0.2">
      <c r="A67" s="262">
        <v>1977</v>
      </c>
      <c r="B67" s="263" t="s">
        <v>12</v>
      </c>
      <c r="C67" s="223">
        <v>5805.76</v>
      </c>
      <c r="D67" s="224">
        <v>2069.25</v>
      </c>
      <c r="E67" s="275">
        <f t="shared" si="1"/>
        <v>7875.01</v>
      </c>
      <c r="F67" s="223">
        <v>2915.25</v>
      </c>
      <c r="G67" s="224">
        <v>1616.3</v>
      </c>
      <c r="H67" s="275">
        <f t="shared" si="2"/>
        <v>4531.55</v>
      </c>
      <c r="I67" s="223"/>
      <c r="J67" s="224"/>
      <c r="K67" s="263">
        <f t="shared" si="3"/>
        <v>0</v>
      </c>
      <c r="L67" s="234">
        <f t="shared" si="6"/>
        <v>8721.01</v>
      </c>
      <c r="M67" s="235">
        <f t="shared" si="6"/>
        <v>3685.55</v>
      </c>
      <c r="N67" s="276">
        <f t="shared" si="5"/>
        <v>12406.560000000001</v>
      </c>
    </row>
    <row r="68" spans="1:14" x14ac:dyDescent="0.2">
      <c r="A68" s="252"/>
      <c r="B68" s="253" t="s">
        <v>15</v>
      </c>
      <c r="C68" s="232"/>
      <c r="D68" s="213">
        <v>9.85</v>
      </c>
      <c r="E68" s="272">
        <f t="shared" si="1"/>
        <v>9.85</v>
      </c>
      <c r="F68" s="232"/>
      <c r="G68" s="213">
        <v>7.9</v>
      </c>
      <c r="H68" s="272">
        <f t="shared" si="2"/>
        <v>7.9</v>
      </c>
      <c r="I68" s="232"/>
      <c r="J68" s="213"/>
      <c r="K68" s="253">
        <f t="shared" si="3"/>
        <v>0</v>
      </c>
      <c r="L68" s="220">
        <f t="shared" si="6"/>
        <v>0</v>
      </c>
      <c r="M68" s="221">
        <f t="shared" si="6"/>
        <v>17.75</v>
      </c>
      <c r="N68" s="274">
        <f t="shared" si="5"/>
        <v>17.75</v>
      </c>
    </row>
    <row r="69" spans="1:14" x14ac:dyDescent="0.2">
      <c r="A69" s="262">
        <v>1978</v>
      </c>
      <c r="B69" s="263" t="s">
        <v>12</v>
      </c>
      <c r="C69" s="223">
        <v>5805.76</v>
      </c>
      <c r="D69" s="224">
        <v>2079.1</v>
      </c>
      <c r="E69" s="275">
        <f t="shared" si="1"/>
        <v>7884.8600000000006</v>
      </c>
      <c r="F69" s="223">
        <v>2915.25</v>
      </c>
      <c r="G69" s="224">
        <v>1624.2</v>
      </c>
      <c r="H69" s="275">
        <f t="shared" si="2"/>
        <v>4539.45</v>
      </c>
      <c r="I69" s="223"/>
      <c r="J69" s="224"/>
      <c r="K69" s="263">
        <f t="shared" si="3"/>
        <v>0</v>
      </c>
      <c r="L69" s="234">
        <f t="shared" si="6"/>
        <v>8721.01</v>
      </c>
      <c r="M69" s="235">
        <f t="shared" si="6"/>
        <v>3703.3</v>
      </c>
      <c r="N69" s="276">
        <f t="shared" si="5"/>
        <v>12424.310000000001</v>
      </c>
    </row>
    <row r="70" spans="1:14" x14ac:dyDescent="0.2">
      <c r="A70" s="252"/>
      <c r="B70" s="253" t="s">
        <v>15</v>
      </c>
      <c r="C70" s="232">
        <v>-31.9</v>
      </c>
      <c r="D70" s="213">
        <v>73.150000000000006</v>
      </c>
      <c r="E70" s="272">
        <f t="shared" si="1"/>
        <v>41.250000000000007</v>
      </c>
      <c r="F70" s="232"/>
      <c r="G70" s="213"/>
      <c r="H70" s="272">
        <f t="shared" si="2"/>
        <v>0</v>
      </c>
      <c r="I70" s="232"/>
      <c r="J70" s="213"/>
      <c r="K70" s="253">
        <f t="shared" si="3"/>
        <v>0</v>
      </c>
      <c r="L70" s="220">
        <f t="shared" si="6"/>
        <v>-31.9</v>
      </c>
      <c r="M70" s="221">
        <f t="shared" si="6"/>
        <v>73.150000000000006</v>
      </c>
      <c r="N70" s="274">
        <f t="shared" si="5"/>
        <v>41.250000000000007</v>
      </c>
    </row>
    <row r="71" spans="1:14" x14ac:dyDescent="0.2">
      <c r="A71" s="262">
        <v>1979</v>
      </c>
      <c r="B71" s="263" t="s">
        <v>12</v>
      </c>
      <c r="C71" s="223">
        <v>5773.86</v>
      </c>
      <c r="D71" s="224">
        <v>2152.25</v>
      </c>
      <c r="E71" s="275">
        <f t="shared" si="1"/>
        <v>7926.11</v>
      </c>
      <c r="F71" s="223">
        <v>2915.25</v>
      </c>
      <c r="G71" s="224">
        <v>1624.2</v>
      </c>
      <c r="H71" s="275">
        <f t="shared" si="2"/>
        <v>4539.45</v>
      </c>
      <c r="I71" s="223"/>
      <c r="J71" s="224"/>
      <c r="K71" s="263">
        <f t="shared" si="3"/>
        <v>0</v>
      </c>
      <c r="L71" s="234">
        <f t="shared" si="6"/>
        <v>8689.11</v>
      </c>
      <c r="M71" s="235">
        <f t="shared" si="6"/>
        <v>3776.45</v>
      </c>
      <c r="N71" s="276">
        <f t="shared" si="5"/>
        <v>12465.560000000001</v>
      </c>
    </row>
    <row r="72" spans="1:14" x14ac:dyDescent="0.2">
      <c r="A72" s="252"/>
      <c r="B72" s="253" t="s">
        <v>15</v>
      </c>
      <c r="C72" s="232">
        <v>263.3</v>
      </c>
      <c r="D72" s="213">
        <v>60.7</v>
      </c>
      <c r="E72" s="272">
        <f t="shared" si="1"/>
        <v>324</v>
      </c>
      <c r="F72" s="232">
        <v>7.4</v>
      </c>
      <c r="G72" s="213">
        <v>-13.7</v>
      </c>
      <c r="H72" s="272">
        <f t="shared" si="2"/>
        <v>-6.2999999999999989</v>
      </c>
      <c r="I72" s="232"/>
      <c r="J72" s="213"/>
      <c r="K72" s="253">
        <f t="shared" si="3"/>
        <v>0</v>
      </c>
      <c r="L72" s="220">
        <f t="shared" si="6"/>
        <v>270.7</v>
      </c>
      <c r="M72" s="221">
        <f t="shared" si="6"/>
        <v>47</v>
      </c>
      <c r="N72" s="274">
        <f t="shared" si="5"/>
        <v>317.7</v>
      </c>
    </row>
    <row r="73" spans="1:14" x14ac:dyDescent="0.2">
      <c r="A73" s="262">
        <v>1980</v>
      </c>
      <c r="B73" s="263" t="s">
        <v>12</v>
      </c>
      <c r="C73" s="223">
        <v>6037.16</v>
      </c>
      <c r="D73" s="224">
        <v>2212.9499999999998</v>
      </c>
      <c r="E73" s="275">
        <f t="shared" si="1"/>
        <v>8250.11</v>
      </c>
      <c r="F73" s="223">
        <v>2922.65</v>
      </c>
      <c r="G73" s="224">
        <v>1610.5</v>
      </c>
      <c r="H73" s="275">
        <f t="shared" si="2"/>
        <v>4533.1499999999996</v>
      </c>
      <c r="I73" s="223"/>
      <c r="J73" s="224"/>
      <c r="K73" s="263">
        <f t="shared" si="3"/>
        <v>0</v>
      </c>
      <c r="L73" s="234">
        <f t="shared" si="6"/>
        <v>8959.81</v>
      </c>
      <c r="M73" s="235">
        <f t="shared" si="6"/>
        <v>3823.45</v>
      </c>
      <c r="N73" s="276">
        <f t="shared" si="5"/>
        <v>12783.259999999998</v>
      </c>
    </row>
    <row r="74" spans="1:14" x14ac:dyDescent="0.2">
      <c r="A74" s="252"/>
      <c r="B74" s="253" t="s">
        <v>15</v>
      </c>
      <c r="C74" s="232">
        <v>-29.7</v>
      </c>
      <c r="D74" s="213">
        <v>34.299999999999997</v>
      </c>
      <c r="E74" s="272">
        <f t="shared" si="1"/>
        <v>4.5999999999999979</v>
      </c>
      <c r="F74" s="232"/>
      <c r="G74" s="213"/>
      <c r="H74" s="272">
        <f t="shared" si="2"/>
        <v>0</v>
      </c>
      <c r="I74" s="232"/>
      <c r="J74" s="213"/>
      <c r="K74" s="253">
        <f t="shared" si="3"/>
        <v>0</v>
      </c>
      <c r="L74" s="220">
        <f t="shared" si="6"/>
        <v>-29.7</v>
      </c>
      <c r="M74" s="221">
        <f t="shared" si="6"/>
        <v>34.299999999999997</v>
      </c>
      <c r="N74" s="274">
        <f t="shared" si="5"/>
        <v>4.5999999999999979</v>
      </c>
    </row>
    <row r="75" spans="1:14" x14ac:dyDescent="0.2">
      <c r="A75" s="262">
        <v>1981</v>
      </c>
      <c r="B75" s="263" t="s">
        <v>12</v>
      </c>
      <c r="C75" s="223">
        <v>6007.46</v>
      </c>
      <c r="D75" s="224">
        <v>2247.85</v>
      </c>
      <c r="E75" s="275">
        <f t="shared" si="1"/>
        <v>8255.31</v>
      </c>
      <c r="F75" s="223">
        <v>2922.65</v>
      </c>
      <c r="G75" s="224">
        <v>1610.5</v>
      </c>
      <c r="H75" s="275">
        <f t="shared" si="2"/>
        <v>4533.1499999999996</v>
      </c>
      <c r="I75" s="223"/>
      <c r="J75" s="224"/>
      <c r="K75" s="263">
        <f t="shared" si="3"/>
        <v>0</v>
      </c>
      <c r="L75" s="234">
        <f t="shared" si="6"/>
        <v>8930.11</v>
      </c>
      <c r="M75" s="235">
        <f t="shared" si="6"/>
        <v>3858.35</v>
      </c>
      <c r="N75" s="276">
        <f t="shared" si="5"/>
        <v>12788.460000000001</v>
      </c>
    </row>
    <row r="76" spans="1:14" x14ac:dyDescent="0.2">
      <c r="A76" s="252"/>
      <c r="B76" s="253" t="s">
        <v>15</v>
      </c>
      <c r="C76" s="232">
        <v>5.2</v>
      </c>
      <c r="D76" s="213">
        <v>14.35</v>
      </c>
      <c r="E76" s="272">
        <f t="shared" si="1"/>
        <v>19.55</v>
      </c>
      <c r="F76" s="232">
        <v>29.2</v>
      </c>
      <c r="G76" s="213">
        <v>11.05</v>
      </c>
      <c r="H76" s="272">
        <f t="shared" si="2"/>
        <v>40.25</v>
      </c>
      <c r="I76" s="232"/>
      <c r="J76" s="213"/>
      <c r="K76" s="253">
        <f t="shared" si="3"/>
        <v>0</v>
      </c>
      <c r="L76" s="220">
        <f t="shared" si="6"/>
        <v>34.4</v>
      </c>
      <c r="M76" s="221">
        <f t="shared" si="6"/>
        <v>25.4</v>
      </c>
      <c r="N76" s="274">
        <f t="shared" si="5"/>
        <v>59.8</v>
      </c>
    </row>
    <row r="77" spans="1:14" x14ac:dyDescent="0.2">
      <c r="A77" s="262">
        <v>1982</v>
      </c>
      <c r="B77" s="263" t="s">
        <v>12</v>
      </c>
      <c r="C77" s="223">
        <v>6012.66</v>
      </c>
      <c r="D77" s="224">
        <v>2262.1999999999998</v>
      </c>
      <c r="E77" s="275">
        <f t="shared" si="1"/>
        <v>8274.86</v>
      </c>
      <c r="F77" s="223">
        <v>2951.85</v>
      </c>
      <c r="G77" s="224">
        <v>1621.55</v>
      </c>
      <c r="H77" s="275">
        <f t="shared" si="2"/>
        <v>4573.3999999999996</v>
      </c>
      <c r="I77" s="223"/>
      <c r="J77" s="224"/>
      <c r="K77" s="263">
        <f t="shared" si="3"/>
        <v>0</v>
      </c>
      <c r="L77" s="234">
        <f t="shared" si="6"/>
        <v>8964.51</v>
      </c>
      <c r="M77" s="235">
        <f t="shared" si="6"/>
        <v>3883.75</v>
      </c>
      <c r="N77" s="276">
        <f t="shared" si="5"/>
        <v>12848.26</v>
      </c>
    </row>
    <row r="78" spans="1:14" x14ac:dyDescent="0.2">
      <c r="A78" s="252"/>
      <c r="B78" s="253" t="s">
        <v>15</v>
      </c>
      <c r="C78" s="232"/>
      <c r="D78" s="213"/>
      <c r="E78" s="272">
        <f t="shared" si="1"/>
        <v>0</v>
      </c>
      <c r="F78" s="232">
        <v>21.7</v>
      </c>
      <c r="G78" s="213">
        <v>23.2</v>
      </c>
      <c r="H78" s="272">
        <f t="shared" si="2"/>
        <v>44.9</v>
      </c>
      <c r="I78" s="232"/>
      <c r="J78" s="213"/>
      <c r="K78" s="253">
        <f t="shared" si="3"/>
        <v>0</v>
      </c>
      <c r="L78" s="220">
        <f t="shared" si="6"/>
        <v>21.7</v>
      </c>
      <c r="M78" s="221">
        <f t="shared" si="6"/>
        <v>23.2</v>
      </c>
      <c r="N78" s="274">
        <f t="shared" si="5"/>
        <v>44.9</v>
      </c>
    </row>
    <row r="79" spans="1:14" x14ac:dyDescent="0.2">
      <c r="A79" s="262">
        <v>1983</v>
      </c>
      <c r="B79" s="263" t="s">
        <v>12</v>
      </c>
      <c r="C79" s="223">
        <v>6012.66</v>
      </c>
      <c r="D79" s="224">
        <v>2262.1999999999998</v>
      </c>
      <c r="E79" s="275">
        <f t="shared" si="1"/>
        <v>8274.86</v>
      </c>
      <c r="F79" s="223">
        <v>2973.55</v>
      </c>
      <c r="G79" s="224">
        <v>1644.75</v>
      </c>
      <c r="H79" s="275">
        <f t="shared" si="2"/>
        <v>4618.3</v>
      </c>
      <c r="I79" s="223"/>
      <c r="J79" s="224"/>
      <c r="K79" s="263">
        <f t="shared" si="3"/>
        <v>0</v>
      </c>
      <c r="L79" s="234">
        <f t="shared" si="6"/>
        <v>8986.2099999999991</v>
      </c>
      <c r="M79" s="235">
        <f t="shared" si="6"/>
        <v>3906.95</v>
      </c>
      <c r="N79" s="276">
        <f t="shared" si="5"/>
        <v>12893.16</v>
      </c>
    </row>
    <row r="80" spans="1:14" x14ac:dyDescent="0.2">
      <c r="A80" s="252"/>
      <c r="B80" s="253" t="s">
        <v>15</v>
      </c>
      <c r="C80" s="232">
        <v>-6.6</v>
      </c>
      <c r="D80" s="213">
        <v>3.2</v>
      </c>
      <c r="E80" s="272">
        <f t="shared" si="1"/>
        <v>-3.3999999999999995</v>
      </c>
      <c r="F80" s="232">
        <v>0.95</v>
      </c>
      <c r="G80" s="213">
        <v>-0.25</v>
      </c>
      <c r="H80" s="272">
        <f t="shared" si="2"/>
        <v>0.7</v>
      </c>
      <c r="I80" s="232"/>
      <c r="J80" s="213"/>
      <c r="K80" s="253">
        <f t="shared" si="3"/>
        <v>0</v>
      </c>
      <c r="L80" s="220">
        <f t="shared" si="6"/>
        <v>-5.6499999999999995</v>
      </c>
      <c r="M80" s="221">
        <f t="shared" si="6"/>
        <v>2.95</v>
      </c>
      <c r="N80" s="274">
        <f t="shared" si="5"/>
        <v>-2.6999999999999993</v>
      </c>
    </row>
    <row r="81" spans="1:14" x14ac:dyDescent="0.2">
      <c r="A81" s="262">
        <v>1984</v>
      </c>
      <c r="B81" s="263" t="s">
        <v>12</v>
      </c>
      <c r="C81" s="281">
        <v>6006.06</v>
      </c>
      <c r="D81" s="282">
        <v>2265.4</v>
      </c>
      <c r="E81" s="283">
        <f t="shared" si="1"/>
        <v>8271.4600000000009</v>
      </c>
      <c r="F81" s="281">
        <v>2974.5</v>
      </c>
      <c r="G81" s="282">
        <v>1644.5</v>
      </c>
      <c r="H81" s="283">
        <f t="shared" si="2"/>
        <v>4619</v>
      </c>
      <c r="I81" s="281"/>
      <c r="J81" s="282"/>
      <c r="K81" s="280">
        <f t="shared" si="3"/>
        <v>0</v>
      </c>
      <c r="L81" s="284">
        <f t="shared" si="6"/>
        <v>8980.5600000000013</v>
      </c>
      <c r="M81" s="285">
        <f t="shared" si="6"/>
        <v>3909.9</v>
      </c>
      <c r="N81" s="276">
        <f t="shared" si="5"/>
        <v>12890.460000000001</v>
      </c>
    </row>
    <row r="82" spans="1:14" x14ac:dyDescent="0.2">
      <c r="A82" s="252"/>
      <c r="B82" s="253" t="s">
        <v>15</v>
      </c>
      <c r="C82" s="232"/>
      <c r="D82" s="213">
        <v>7.9</v>
      </c>
      <c r="E82" s="272">
        <f t="shared" si="1"/>
        <v>7.9</v>
      </c>
      <c r="F82" s="232">
        <v>26.2</v>
      </c>
      <c r="G82" s="213">
        <v>-1.45</v>
      </c>
      <c r="H82" s="272">
        <f t="shared" si="2"/>
        <v>24.75</v>
      </c>
      <c r="I82" s="232"/>
      <c r="J82" s="213"/>
      <c r="K82" s="253">
        <f t="shared" si="3"/>
        <v>0</v>
      </c>
      <c r="L82" s="220">
        <f t="shared" si="6"/>
        <v>26.2</v>
      </c>
      <c r="M82" s="221">
        <f t="shared" si="6"/>
        <v>6.45</v>
      </c>
      <c r="N82" s="274">
        <f t="shared" si="5"/>
        <v>32.65</v>
      </c>
    </row>
    <row r="83" spans="1:14" x14ac:dyDescent="0.2">
      <c r="A83" s="262">
        <v>1985</v>
      </c>
      <c r="B83" s="263" t="s">
        <v>12</v>
      </c>
      <c r="C83" s="223">
        <v>6006.06</v>
      </c>
      <c r="D83" s="224">
        <v>2273.3000000000002</v>
      </c>
      <c r="E83" s="275">
        <f t="shared" si="1"/>
        <v>8279.36</v>
      </c>
      <c r="F83" s="223">
        <v>3000.7</v>
      </c>
      <c r="G83" s="224">
        <v>1643.05</v>
      </c>
      <c r="H83" s="275">
        <f t="shared" si="2"/>
        <v>4643.75</v>
      </c>
      <c r="I83" s="223"/>
      <c r="J83" s="224"/>
      <c r="K83" s="263">
        <f t="shared" si="3"/>
        <v>0</v>
      </c>
      <c r="L83" s="234">
        <f t="shared" si="6"/>
        <v>9006.76</v>
      </c>
      <c r="M83" s="235">
        <f t="shared" si="6"/>
        <v>3916.3500000000004</v>
      </c>
      <c r="N83" s="276">
        <f t="shared" si="5"/>
        <v>12923.11</v>
      </c>
    </row>
    <row r="84" spans="1:14" x14ac:dyDescent="0.2">
      <c r="A84" s="252"/>
      <c r="B84" s="273" t="s">
        <v>15</v>
      </c>
      <c r="C84" s="287"/>
      <c r="D84" s="288"/>
      <c r="E84" s="289">
        <f t="shared" si="1"/>
        <v>0</v>
      </c>
      <c r="F84" s="287"/>
      <c r="G84" s="288"/>
      <c r="H84" s="289">
        <f t="shared" si="2"/>
        <v>0</v>
      </c>
      <c r="I84" s="287"/>
      <c r="J84" s="288"/>
      <c r="K84" s="273">
        <f t="shared" si="3"/>
        <v>0</v>
      </c>
      <c r="L84" s="290">
        <f t="shared" si="6"/>
        <v>0</v>
      </c>
      <c r="M84" s="291">
        <f t="shared" si="6"/>
        <v>0</v>
      </c>
      <c r="N84" s="292">
        <f t="shared" si="5"/>
        <v>0</v>
      </c>
    </row>
    <row r="85" spans="1:14" x14ac:dyDescent="0.2">
      <c r="A85" s="293">
        <v>1986</v>
      </c>
      <c r="B85" s="263" t="s">
        <v>12</v>
      </c>
      <c r="C85" s="223">
        <v>6006.06</v>
      </c>
      <c r="D85" s="224">
        <v>2273.3000000000002</v>
      </c>
      <c r="E85" s="275">
        <f t="shared" si="1"/>
        <v>8279.36</v>
      </c>
      <c r="F85" s="223">
        <v>3000.7</v>
      </c>
      <c r="G85" s="224">
        <v>1643.05</v>
      </c>
      <c r="H85" s="275">
        <f t="shared" si="2"/>
        <v>4643.75</v>
      </c>
      <c r="I85" s="223"/>
      <c r="J85" s="224"/>
      <c r="K85" s="263">
        <f t="shared" si="3"/>
        <v>0</v>
      </c>
      <c r="L85" s="234">
        <f t="shared" si="6"/>
        <v>9006.76</v>
      </c>
      <c r="M85" s="235">
        <f t="shared" si="6"/>
        <v>3916.3500000000004</v>
      </c>
      <c r="N85" s="278">
        <f t="shared" si="5"/>
        <v>12923.11</v>
      </c>
    </row>
    <row r="86" spans="1:14" x14ac:dyDescent="0.2">
      <c r="A86" s="252"/>
      <c r="B86" s="253" t="s">
        <v>15</v>
      </c>
      <c r="C86" s="232"/>
      <c r="D86" s="213"/>
      <c r="E86" s="272">
        <f t="shared" ref="E86:E108" si="7">SUM(C86:D86)</f>
        <v>0</v>
      </c>
      <c r="F86" s="232">
        <v>-81.3</v>
      </c>
      <c r="G86" s="213">
        <v>-12.4</v>
      </c>
      <c r="H86" s="272">
        <f t="shared" ref="H86:H108" si="8">SUM(F86:G86)</f>
        <v>-93.7</v>
      </c>
      <c r="I86" s="232"/>
      <c r="J86" s="213"/>
      <c r="K86" s="253">
        <f t="shared" ref="K86:K108" si="9">SUM(I86:J86)</f>
        <v>0</v>
      </c>
      <c r="L86" s="220">
        <f t="shared" ref="L86:M105" si="10">SUM(F86,C86,I86)</f>
        <v>-81.3</v>
      </c>
      <c r="M86" s="221">
        <f t="shared" si="10"/>
        <v>-12.4</v>
      </c>
      <c r="N86" s="274">
        <f t="shared" ref="N86:N124" si="11">SUM(L86:M86)</f>
        <v>-93.7</v>
      </c>
    </row>
    <row r="87" spans="1:14" x14ac:dyDescent="0.2">
      <c r="A87" s="262">
        <v>1987</v>
      </c>
      <c r="B87" s="263" t="s">
        <v>12</v>
      </c>
      <c r="C87" s="223">
        <v>6006.06</v>
      </c>
      <c r="D87" s="224">
        <v>2273.3000000000002</v>
      </c>
      <c r="E87" s="275">
        <f t="shared" si="7"/>
        <v>8279.36</v>
      </c>
      <c r="F87" s="223">
        <v>2919.4</v>
      </c>
      <c r="G87" s="224">
        <v>1630.65</v>
      </c>
      <c r="H87" s="275">
        <f t="shared" si="8"/>
        <v>4550.05</v>
      </c>
      <c r="I87" s="223"/>
      <c r="J87" s="224"/>
      <c r="K87" s="263">
        <f t="shared" si="9"/>
        <v>0</v>
      </c>
      <c r="L87" s="234">
        <f t="shared" si="10"/>
        <v>8925.4600000000009</v>
      </c>
      <c r="M87" s="235">
        <f t="shared" si="10"/>
        <v>3903.9500000000003</v>
      </c>
      <c r="N87" s="278">
        <f t="shared" si="11"/>
        <v>12829.410000000002</v>
      </c>
    </row>
    <row r="88" spans="1:14" x14ac:dyDescent="0.2">
      <c r="A88" s="252"/>
      <c r="B88" s="253" t="s">
        <v>15</v>
      </c>
      <c r="C88" s="232">
        <v>-109.4</v>
      </c>
      <c r="D88" s="213">
        <v>40.75</v>
      </c>
      <c r="E88" s="272">
        <f t="shared" si="7"/>
        <v>-68.650000000000006</v>
      </c>
      <c r="F88" s="232"/>
      <c r="G88" s="213"/>
      <c r="H88" s="272">
        <f t="shared" si="8"/>
        <v>0</v>
      </c>
      <c r="I88" s="232"/>
      <c r="J88" s="213"/>
      <c r="K88" s="253">
        <f t="shared" si="9"/>
        <v>0</v>
      </c>
      <c r="L88" s="220">
        <f t="shared" si="10"/>
        <v>-109.4</v>
      </c>
      <c r="M88" s="221">
        <f t="shared" si="10"/>
        <v>40.75</v>
      </c>
      <c r="N88" s="274">
        <f t="shared" si="11"/>
        <v>-68.650000000000006</v>
      </c>
    </row>
    <row r="89" spans="1:14" x14ac:dyDescent="0.2">
      <c r="A89" s="262">
        <v>1988</v>
      </c>
      <c r="B89" s="263" t="s">
        <v>12</v>
      </c>
      <c r="C89" s="223">
        <v>5896.66</v>
      </c>
      <c r="D89" s="224">
        <v>2314.0500000000002</v>
      </c>
      <c r="E89" s="275">
        <f t="shared" si="7"/>
        <v>8210.7099999999991</v>
      </c>
      <c r="F89" s="223">
        <v>2919.4</v>
      </c>
      <c r="G89" s="224">
        <v>1630.65</v>
      </c>
      <c r="H89" s="275">
        <f t="shared" si="8"/>
        <v>4550.05</v>
      </c>
      <c r="I89" s="223"/>
      <c r="J89" s="224"/>
      <c r="K89" s="263">
        <f t="shared" si="9"/>
        <v>0</v>
      </c>
      <c r="L89" s="234">
        <f t="shared" si="10"/>
        <v>8816.06</v>
      </c>
      <c r="M89" s="235">
        <f t="shared" si="10"/>
        <v>3944.7000000000003</v>
      </c>
      <c r="N89" s="278">
        <f t="shared" si="11"/>
        <v>12760.76</v>
      </c>
    </row>
    <row r="90" spans="1:14" x14ac:dyDescent="0.2">
      <c r="A90" s="252"/>
      <c r="B90" s="253" t="s">
        <v>15</v>
      </c>
      <c r="C90" s="232"/>
      <c r="D90" s="213">
        <v>8.6</v>
      </c>
      <c r="E90" s="272">
        <f t="shared" si="7"/>
        <v>8.6</v>
      </c>
      <c r="F90" s="232"/>
      <c r="G90" s="213"/>
      <c r="H90" s="272">
        <f t="shared" si="8"/>
        <v>0</v>
      </c>
      <c r="I90" s="232"/>
      <c r="J90" s="213"/>
      <c r="K90" s="253">
        <f t="shared" si="9"/>
        <v>0</v>
      </c>
      <c r="L90" s="220">
        <f t="shared" si="10"/>
        <v>0</v>
      </c>
      <c r="M90" s="221">
        <f t="shared" si="10"/>
        <v>8.6</v>
      </c>
      <c r="N90" s="274">
        <f t="shared" si="11"/>
        <v>8.6</v>
      </c>
    </row>
    <row r="91" spans="1:14" x14ac:dyDescent="0.2">
      <c r="A91" s="262">
        <v>1989</v>
      </c>
      <c r="B91" s="263" t="s">
        <v>12</v>
      </c>
      <c r="C91" s="223">
        <v>5896.66</v>
      </c>
      <c r="D91" s="224">
        <v>2322.65</v>
      </c>
      <c r="E91" s="275">
        <f t="shared" si="7"/>
        <v>8219.31</v>
      </c>
      <c r="F91" s="223">
        <v>2919.4</v>
      </c>
      <c r="G91" s="224">
        <v>1630.65</v>
      </c>
      <c r="H91" s="275">
        <f t="shared" si="8"/>
        <v>4550.05</v>
      </c>
      <c r="I91" s="223"/>
      <c r="J91" s="224"/>
      <c r="K91" s="263">
        <f t="shared" si="9"/>
        <v>0</v>
      </c>
      <c r="L91" s="234">
        <f t="shared" si="10"/>
        <v>8816.06</v>
      </c>
      <c r="M91" s="235">
        <f t="shared" si="10"/>
        <v>3953.3</v>
      </c>
      <c r="N91" s="278">
        <f t="shared" si="11"/>
        <v>12769.36</v>
      </c>
    </row>
    <row r="92" spans="1:14" x14ac:dyDescent="0.2">
      <c r="A92" s="252"/>
      <c r="B92" s="253" t="s">
        <v>15</v>
      </c>
      <c r="C92" s="232"/>
      <c r="D92" s="213">
        <v>11.15</v>
      </c>
      <c r="E92" s="272">
        <f t="shared" si="7"/>
        <v>11.15</v>
      </c>
      <c r="F92" s="232">
        <v>222.6</v>
      </c>
      <c r="G92" s="213">
        <v>7.75</v>
      </c>
      <c r="H92" s="272">
        <f t="shared" si="8"/>
        <v>230.35</v>
      </c>
      <c r="I92" s="232"/>
      <c r="J92" s="213"/>
      <c r="K92" s="253">
        <f t="shared" si="9"/>
        <v>0</v>
      </c>
      <c r="L92" s="220">
        <f t="shared" si="10"/>
        <v>222.6</v>
      </c>
      <c r="M92" s="221">
        <f t="shared" si="10"/>
        <v>18.899999999999999</v>
      </c>
      <c r="N92" s="274">
        <f t="shared" si="11"/>
        <v>241.5</v>
      </c>
    </row>
    <row r="93" spans="1:14" x14ac:dyDescent="0.2">
      <c r="A93" s="294"/>
      <c r="B93" s="148" t="s">
        <v>17</v>
      </c>
      <c r="C93" s="149"/>
      <c r="D93" s="147"/>
      <c r="E93" s="277">
        <f t="shared" si="7"/>
        <v>0</v>
      </c>
      <c r="F93" s="149">
        <v>-97.8</v>
      </c>
      <c r="G93" s="147">
        <v>-24.65</v>
      </c>
      <c r="H93" s="277">
        <f t="shared" si="8"/>
        <v>-122.44999999999999</v>
      </c>
      <c r="I93" s="149"/>
      <c r="J93" s="147"/>
      <c r="K93" s="148">
        <f t="shared" si="9"/>
        <v>0</v>
      </c>
      <c r="L93" s="229">
        <f t="shared" si="10"/>
        <v>-97.8</v>
      </c>
      <c r="M93" s="230">
        <f t="shared" si="10"/>
        <v>-24.65</v>
      </c>
      <c r="N93" s="276">
        <f t="shared" si="11"/>
        <v>-122.44999999999999</v>
      </c>
    </row>
    <row r="94" spans="1:14" x14ac:dyDescent="0.2">
      <c r="A94" s="262">
        <v>1990</v>
      </c>
      <c r="B94" s="263" t="s">
        <v>12</v>
      </c>
      <c r="C94" s="223">
        <v>5896.66</v>
      </c>
      <c r="D94" s="224">
        <v>2333.8000000000002</v>
      </c>
      <c r="E94" s="275">
        <f t="shared" si="7"/>
        <v>8230.4599999999991</v>
      </c>
      <c r="F94" s="223">
        <v>3044.2</v>
      </c>
      <c r="G94" s="224">
        <v>1613.75</v>
      </c>
      <c r="H94" s="275">
        <f t="shared" si="8"/>
        <v>4657.95</v>
      </c>
      <c r="I94" s="223"/>
      <c r="J94" s="224"/>
      <c r="K94" s="263">
        <f t="shared" si="9"/>
        <v>0</v>
      </c>
      <c r="L94" s="234">
        <f t="shared" si="10"/>
        <v>8940.86</v>
      </c>
      <c r="M94" s="235">
        <f t="shared" si="10"/>
        <v>3947.55</v>
      </c>
      <c r="N94" s="276">
        <f t="shared" si="11"/>
        <v>12888.41</v>
      </c>
    </row>
    <row r="95" spans="1:14" x14ac:dyDescent="0.2">
      <c r="A95" s="252"/>
      <c r="B95" s="253" t="s">
        <v>15</v>
      </c>
      <c r="C95" s="232">
        <v>66.95</v>
      </c>
      <c r="D95" s="213">
        <v>97.75</v>
      </c>
      <c r="E95" s="272">
        <f t="shared" si="7"/>
        <v>164.7</v>
      </c>
      <c r="F95" s="232">
        <v>183.05</v>
      </c>
      <c r="G95" s="213">
        <v>36.700000000000003</v>
      </c>
      <c r="H95" s="272">
        <f t="shared" si="8"/>
        <v>219.75</v>
      </c>
      <c r="I95" s="232"/>
      <c r="J95" s="213"/>
      <c r="K95" s="253">
        <f t="shared" si="9"/>
        <v>0</v>
      </c>
      <c r="L95" s="220">
        <f t="shared" si="10"/>
        <v>250</v>
      </c>
      <c r="M95" s="221">
        <f t="shared" si="10"/>
        <v>134.44999999999999</v>
      </c>
      <c r="N95" s="274">
        <f t="shared" si="11"/>
        <v>384.45</v>
      </c>
    </row>
    <row r="96" spans="1:14" x14ac:dyDescent="0.2">
      <c r="A96" s="294"/>
      <c r="B96" s="148" t="s">
        <v>17</v>
      </c>
      <c r="C96" s="149"/>
      <c r="D96" s="147">
        <v>-48.6</v>
      </c>
      <c r="E96" s="277">
        <f t="shared" si="7"/>
        <v>-48.6</v>
      </c>
      <c r="F96" s="149">
        <v>-172.9</v>
      </c>
      <c r="G96" s="147">
        <v>-35.35</v>
      </c>
      <c r="H96" s="277">
        <f t="shared" si="8"/>
        <v>-208.25</v>
      </c>
      <c r="I96" s="149"/>
      <c r="J96" s="147"/>
      <c r="K96" s="148">
        <f t="shared" si="9"/>
        <v>0</v>
      </c>
      <c r="L96" s="229">
        <f t="shared" si="10"/>
        <v>-172.9</v>
      </c>
      <c r="M96" s="230">
        <f t="shared" si="10"/>
        <v>-83.95</v>
      </c>
      <c r="N96" s="276">
        <f t="shared" si="11"/>
        <v>-256.85000000000002</v>
      </c>
    </row>
    <row r="97" spans="1:14" x14ac:dyDescent="0.2">
      <c r="A97" s="262">
        <v>1991</v>
      </c>
      <c r="B97" s="263" t="s">
        <v>12</v>
      </c>
      <c r="C97" s="223">
        <v>5963.61</v>
      </c>
      <c r="D97" s="224">
        <v>2382.9499999999998</v>
      </c>
      <c r="E97" s="275">
        <f t="shared" si="7"/>
        <v>8346.56</v>
      </c>
      <c r="F97" s="223">
        <v>3054.35</v>
      </c>
      <c r="G97" s="224">
        <v>1615.1</v>
      </c>
      <c r="H97" s="275">
        <f t="shared" si="8"/>
        <v>4669.45</v>
      </c>
      <c r="I97" s="223"/>
      <c r="J97" s="224"/>
      <c r="K97" s="263">
        <f t="shared" si="9"/>
        <v>0</v>
      </c>
      <c r="L97" s="234">
        <f t="shared" si="10"/>
        <v>9017.9599999999991</v>
      </c>
      <c r="M97" s="235">
        <f t="shared" si="10"/>
        <v>3998.0499999999997</v>
      </c>
      <c r="N97" s="276">
        <f t="shared" si="11"/>
        <v>13016.009999999998</v>
      </c>
    </row>
    <row r="98" spans="1:14" x14ac:dyDescent="0.2">
      <c r="A98" s="252"/>
      <c r="B98" s="253" t="s">
        <v>15</v>
      </c>
      <c r="C98" s="232"/>
      <c r="D98" s="213">
        <v>29.95</v>
      </c>
      <c r="E98" s="272">
        <f t="shared" si="7"/>
        <v>29.95</v>
      </c>
      <c r="F98" s="232" t="s">
        <v>16</v>
      </c>
      <c r="G98" s="213"/>
      <c r="H98" s="272">
        <f t="shared" si="8"/>
        <v>0</v>
      </c>
      <c r="I98" s="232"/>
      <c r="J98" s="213"/>
      <c r="K98" s="253">
        <f t="shared" si="9"/>
        <v>0</v>
      </c>
      <c r="L98" s="220">
        <f t="shared" si="10"/>
        <v>0</v>
      </c>
      <c r="M98" s="221">
        <f t="shared" si="10"/>
        <v>29.95</v>
      </c>
      <c r="N98" s="274">
        <f t="shared" si="11"/>
        <v>29.95</v>
      </c>
    </row>
    <row r="99" spans="1:14" x14ac:dyDescent="0.2">
      <c r="A99" s="294"/>
      <c r="B99" s="148" t="s">
        <v>17</v>
      </c>
      <c r="C99" s="149"/>
      <c r="D99" s="147">
        <v>-29.9</v>
      </c>
      <c r="E99" s="277">
        <f t="shared" si="7"/>
        <v>-29.9</v>
      </c>
      <c r="F99" s="149"/>
      <c r="G99" s="147"/>
      <c r="H99" s="277">
        <f t="shared" si="8"/>
        <v>0</v>
      </c>
      <c r="I99" s="149"/>
      <c r="J99" s="147"/>
      <c r="K99" s="148">
        <f t="shared" si="9"/>
        <v>0</v>
      </c>
      <c r="L99" s="229">
        <f t="shared" si="10"/>
        <v>0</v>
      </c>
      <c r="M99" s="230">
        <f t="shared" si="10"/>
        <v>-29.9</v>
      </c>
      <c r="N99" s="276">
        <f t="shared" si="11"/>
        <v>-29.9</v>
      </c>
    </row>
    <row r="100" spans="1:14" x14ac:dyDescent="0.2">
      <c r="A100" s="262">
        <v>1992</v>
      </c>
      <c r="B100" s="263" t="s">
        <v>12</v>
      </c>
      <c r="C100" s="223">
        <v>5963.61</v>
      </c>
      <c r="D100" s="224">
        <v>2384</v>
      </c>
      <c r="E100" s="275">
        <f t="shared" si="7"/>
        <v>8347.61</v>
      </c>
      <c r="F100" s="223">
        <v>3054.35</v>
      </c>
      <c r="G100" s="224">
        <v>1615.1</v>
      </c>
      <c r="H100" s="275">
        <f t="shared" si="8"/>
        <v>4669.45</v>
      </c>
      <c r="I100" s="223"/>
      <c r="J100" s="224"/>
      <c r="K100" s="263">
        <f t="shared" si="9"/>
        <v>0</v>
      </c>
      <c r="L100" s="234">
        <f t="shared" si="10"/>
        <v>9017.9599999999991</v>
      </c>
      <c r="M100" s="235">
        <f t="shared" si="10"/>
        <v>3999.1</v>
      </c>
      <c r="N100" s="276">
        <f t="shared" si="11"/>
        <v>13017.06</v>
      </c>
    </row>
    <row r="101" spans="1:14" x14ac:dyDescent="0.2">
      <c r="A101" s="252"/>
      <c r="B101" s="253" t="s">
        <v>15</v>
      </c>
      <c r="C101" s="232">
        <v>192.1</v>
      </c>
      <c r="D101" s="213">
        <v>29.1</v>
      </c>
      <c r="E101" s="272">
        <f t="shared" si="7"/>
        <v>221.2</v>
      </c>
      <c r="F101" s="232"/>
      <c r="G101" s="213">
        <v>32.450000000000003</v>
      </c>
      <c r="H101" s="272">
        <f t="shared" si="8"/>
        <v>32.450000000000003</v>
      </c>
      <c r="I101" s="232">
        <v>1631.4</v>
      </c>
      <c r="J101" s="213"/>
      <c r="K101" s="253">
        <f t="shared" si="9"/>
        <v>1631.4</v>
      </c>
      <c r="L101" s="220">
        <f t="shared" si="10"/>
        <v>1823.5</v>
      </c>
      <c r="M101" s="221">
        <f t="shared" si="10"/>
        <v>61.550000000000004</v>
      </c>
      <c r="N101" s="274">
        <f t="shared" si="11"/>
        <v>1885.05</v>
      </c>
    </row>
    <row r="102" spans="1:14" x14ac:dyDescent="0.2">
      <c r="A102" s="294"/>
      <c r="B102" s="148" t="s">
        <v>17</v>
      </c>
      <c r="C102" s="149">
        <v>-102.15</v>
      </c>
      <c r="D102" s="147">
        <v>-14.7</v>
      </c>
      <c r="E102" s="277">
        <f t="shared" si="7"/>
        <v>-116.85000000000001</v>
      </c>
      <c r="F102" s="149"/>
      <c r="G102" s="147">
        <v>-28.5</v>
      </c>
      <c r="H102" s="277">
        <f t="shared" si="8"/>
        <v>-28.5</v>
      </c>
      <c r="I102" s="149"/>
      <c r="J102" s="147"/>
      <c r="K102" s="148">
        <f t="shared" si="9"/>
        <v>0</v>
      </c>
      <c r="L102" s="229">
        <f t="shared" si="10"/>
        <v>-102.15</v>
      </c>
      <c r="M102" s="230">
        <f t="shared" si="10"/>
        <v>-43.2</v>
      </c>
      <c r="N102" s="276">
        <f t="shared" si="11"/>
        <v>-145.35000000000002</v>
      </c>
    </row>
    <row r="103" spans="1:14" x14ac:dyDescent="0.2">
      <c r="A103" s="262">
        <v>1993</v>
      </c>
      <c r="B103" s="263" t="s">
        <v>12</v>
      </c>
      <c r="C103" s="223">
        <v>6053.56</v>
      </c>
      <c r="D103" s="224">
        <v>2398.4</v>
      </c>
      <c r="E103" s="275">
        <f t="shared" si="7"/>
        <v>8451.9600000000009</v>
      </c>
      <c r="F103" s="223">
        <v>3054.35</v>
      </c>
      <c r="G103" s="224">
        <v>1619.05</v>
      </c>
      <c r="H103" s="275">
        <f t="shared" si="8"/>
        <v>4673.3999999999996</v>
      </c>
      <c r="I103" s="223">
        <v>1631.4</v>
      </c>
      <c r="J103" s="224"/>
      <c r="K103" s="263">
        <f t="shared" si="9"/>
        <v>1631.4</v>
      </c>
      <c r="L103" s="234">
        <f t="shared" si="10"/>
        <v>10739.31</v>
      </c>
      <c r="M103" s="235">
        <f t="shared" si="10"/>
        <v>4017.45</v>
      </c>
      <c r="N103" s="276">
        <f t="shared" si="11"/>
        <v>14756.759999999998</v>
      </c>
    </row>
    <row r="104" spans="1:14" x14ac:dyDescent="0.2">
      <c r="A104" s="252"/>
      <c r="B104" s="253" t="s">
        <v>15</v>
      </c>
      <c r="C104" s="232">
        <v>116.55</v>
      </c>
      <c r="D104" s="213">
        <v>80</v>
      </c>
      <c r="E104" s="272">
        <f t="shared" si="7"/>
        <v>196.55</v>
      </c>
      <c r="F104" s="232">
        <v>55.45</v>
      </c>
      <c r="G104" s="213">
        <v>125.45</v>
      </c>
      <c r="H104" s="272">
        <f t="shared" si="8"/>
        <v>180.9</v>
      </c>
      <c r="I104" s="232"/>
      <c r="J104" s="213">
        <v>8.4499999999999993</v>
      </c>
      <c r="K104" s="253">
        <f t="shared" si="9"/>
        <v>8.4499999999999993</v>
      </c>
      <c r="L104" s="220">
        <f t="shared" si="10"/>
        <v>172</v>
      </c>
      <c r="M104" s="221">
        <f t="shared" si="10"/>
        <v>213.89999999999998</v>
      </c>
      <c r="N104" s="274">
        <f t="shared" si="11"/>
        <v>385.9</v>
      </c>
    </row>
    <row r="105" spans="1:14" x14ac:dyDescent="0.2">
      <c r="A105" s="294"/>
      <c r="B105" s="148" t="s">
        <v>17</v>
      </c>
      <c r="C105" s="149"/>
      <c r="D105" s="147">
        <v>-57.3</v>
      </c>
      <c r="E105" s="277">
        <f t="shared" si="7"/>
        <v>-57.3</v>
      </c>
      <c r="F105" s="149">
        <v>-56.15</v>
      </c>
      <c r="G105" s="147">
        <v>-114.2</v>
      </c>
      <c r="H105" s="277">
        <f t="shared" si="8"/>
        <v>-170.35</v>
      </c>
      <c r="I105" s="149"/>
      <c r="J105" s="147"/>
      <c r="K105" s="148">
        <f t="shared" si="9"/>
        <v>0</v>
      </c>
      <c r="L105" s="229">
        <f t="shared" si="10"/>
        <v>-56.15</v>
      </c>
      <c r="M105" s="230">
        <f t="shared" si="10"/>
        <v>-171.5</v>
      </c>
      <c r="N105" s="276">
        <f t="shared" si="11"/>
        <v>-227.65</v>
      </c>
    </row>
    <row r="106" spans="1:14" x14ac:dyDescent="0.2">
      <c r="A106" s="262">
        <v>1994</v>
      </c>
      <c r="B106" s="263" t="s">
        <v>12</v>
      </c>
      <c r="C106" s="223">
        <v>6170.11</v>
      </c>
      <c r="D106" s="224">
        <v>2421.1</v>
      </c>
      <c r="E106" s="275">
        <f t="shared" si="7"/>
        <v>8591.2099999999991</v>
      </c>
      <c r="F106" s="223">
        <v>3053.65</v>
      </c>
      <c r="G106" s="224">
        <v>1630.3</v>
      </c>
      <c r="H106" s="275">
        <f t="shared" si="8"/>
        <v>4683.95</v>
      </c>
      <c r="I106" s="223">
        <v>1631.4</v>
      </c>
      <c r="J106" s="224">
        <v>8.4499999999999993</v>
      </c>
      <c r="K106" s="263">
        <f t="shared" si="9"/>
        <v>1639.8500000000001</v>
      </c>
      <c r="L106" s="234">
        <f t="shared" ref="L106:M124" si="12">SUM(F106,C106,I106)</f>
        <v>10855.16</v>
      </c>
      <c r="M106" s="235">
        <f t="shared" si="12"/>
        <v>4059.8499999999995</v>
      </c>
      <c r="N106" s="276">
        <f t="shared" si="11"/>
        <v>14915.009999999998</v>
      </c>
    </row>
    <row r="107" spans="1:14" x14ac:dyDescent="0.2">
      <c r="A107" s="252"/>
      <c r="B107" s="253" t="s">
        <v>15</v>
      </c>
      <c r="C107" s="232">
        <v>9.9499999999999993</v>
      </c>
      <c r="D107" s="213">
        <v>32.799999999999997</v>
      </c>
      <c r="E107" s="272">
        <f t="shared" si="7"/>
        <v>42.75</v>
      </c>
      <c r="F107" s="232">
        <v>21</v>
      </c>
      <c r="G107" s="213">
        <v>35.6</v>
      </c>
      <c r="H107" s="272">
        <f t="shared" si="8"/>
        <v>56.6</v>
      </c>
      <c r="I107" s="232">
        <v>22.8</v>
      </c>
      <c r="J107" s="213">
        <v>110.55</v>
      </c>
      <c r="K107" s="253">
        <f t="shared" si="9"/>
        <v>133.35</v>
      </c>
      <c r="L107" s="220">
        <f t="shared" si="12"/>
        <v>53.75</v>
      </c>
      <c r="M107" s="221">
        <f t="shared" si="12"/>
        <v>178.95</v>
      </c>
      <c r="N107" s="274">
        <f t="shared" si="11"/>
        <v>232.7</v>
      </c>
    </row>
    <row r="108" spans="1:14" x14ac:dyDescent="0.2">
      <c r="A108" s="294"/>
      <c r="B108" s="148" t="s">
        <v>17</v>
      </c>
      <c r="C108" s="149"/>
      <c r="D108" s="147">
        <v>-22.5</v>
      </c>
      <c r="E108" s="277">
        <f t="shared" si="7"/>
        <v>-22.5</v>
      </c>
      <c r="F108" s="149">
        <v>-19.850000000000001</v>
      </c>
      <c r="G108" s="147">
        <v>-37.9</v>
      </c>
      <c r="H108" s="277">
        <f t="shared" si="8"/>
        <v>-57.75</v>
      </c>
      <c r="I108" s="149"/>
      <c r="J108" s="147"/>
      <c r="K108" s="148">
        <f t="shared" si="9"/>
        <v>0</v>
      </c>
      <c r="L108" s="229">
        <f t="shared" si="12"/>
        <v>-19.850000000000001</v>
      </c>
      <c r="M108" s="230">
        <f t="shared" si="12"/>
        <v>-60.4</v>
      </c>
      <c r="N108" s="276">
        <f t="shared" si="11"/>
        <v>-80.25</v>
      </c>
    </row>
    <row r="109" spans="1:14" x14ac:dyDescent="0.2">
      <c r="A109" s="262">
        <v>1995</v>
      </c>
      <c r="B109" s="263" t="s">
        <v>12</v>
      </c>
      <c r="C109" s="223">
        <f t="shared" ref="C109:K109" si="13">SUM(C106:C108)</f>
        <v>6180.0599999999995</v>
      </c>
      <c r="D109" s="224">
        <f t="shared" si="13"/>
        <v>2431.4</v>
      </c>
      <c r="E109" s="275">
        <f t="shared" si="13"/>
        <v>8611.4599999999991</v>
      </c>
      <c r="F109" s="223">
        <f t="shared" si="13"/>
        <v>3054.8</v>
      </c>
      <c r="G109" s="224">
        <f t="shared" si="13"/>
        <v>1627.9999999999998</v>
      </c>
      <c r="H109" s="275">
        <f t="shared" si="13"/>
        <v>4682.8</v>
      </c>
      <c r="I109" s="224">
        <f t="shared" si="13"/>
        <v>1654.2</v>
      </c>
      <c r="J109" s="224">
        <f t="shared" si="13"/>
        <v>119</v>
      </c>
      <c r="K109" s="263">
        <f t="shared" si="13"/>
        <v>1773.2</v>
      </c>
      <c r="L109" s="234">
        <f t="shared" si="12"/>
        <v>10889.060000000001</v>
      </c>
      <c r="M109" s="235">
        <f t="shared" si="12"/>
        <v>4178.3999999999996</v>
      </c>
      <c r="N109" s="278">
        <f t="shared" si="11"/>
        <v>15067.460000000001</v>
      </c>
    </row>
    <row r="110" spans="1:14" x14ac:dyDescent="0.2">
      <c r="A110" s="252"/>
      <c r="B110" s="253" t="s">
        <v>15</v>
      </c>
      <c r="C110" s="232">
        <v>14.15</v>
      </c>
      <c r="D110" s="213">
        <v>37.799999999999997</v>
      </c>
      <c r="E110" s="272">
        <f>SUM(C110:D110)</f>
        <v>51.949999999999996</v>
      </c>
      <c r="F110" s="232">
        <v>126.1</v>
      </c>
      <c r="G110" s="213"/>
      <c r="H110" s="272">
        <f>SUM(F110:G110)</f>
        <v>126.1</v>
      </c>
      <c r="I110" s="232">
        <v>95.25</v>
      </c>
      <c r="J110" s="213">
        <v>102.35</v>
      </c>
      <c r="K110" s="253">
        <f>SUM(I110:J110)</f>
        <v>197.6</v>
      </c>
      <c r="L110" s="220">
        <f t="shared" si="12"/>
        <v>235.5</v>
      </c>
      <c r="M110" s="221">
        <f t="shared" si="12"/>
        <v>140.14999999999998</v>
      </c>
      <c r="N110" s="274">
        <f t="shared" si="11"/>
        <v>375.65</v>
      </c>
    </row>
    <row r="111" spans="1:14" x14ac:dyDescent="0.2">
      <c r="A111" s="294"/>
      <c r="B111" s="148" t="s">
        <v>17</v>
      </c>
      <c r="C111" s="149">
        <v>-5</v>
      </c>
      <c r="D111" s="147">
        <v>-80.650000000000006</v>
      </c>
      <c r="E111" s="277">
        <f>SUM(C111:D111)</f>
        <v>-85.65</v>
      </c>
      <c r="F111" s="149">
        <v>-105.05</v>
      </c>
      <c r="G111" s="147"/>
      <c r="H111" s="277">
        <f>SUM(F111:G111)</f>
        <v>-105.05</v>
      </c>
      <c r="I111" s="149"/>
      <c r="J111" s="147"/>
      <c r="K111" s="148">
        <f>SUM(I111:J111)</f>
        <v>0</v>
      </c>
      <c r="L111" s="229">
        <f t="shared" si="12"/>
        <v>-110.05</v>
      </c>
      <c r="M111" s="230">
        <f t="shared" si="12"/>
        <v>-80.650000000000006</v>
      </c>
      <c r="N111" s="276">
        <f t="shared" si="11"/>
        <v>-190.7</v>
      </c>
    </row>
    <row r="112" spans="1:14" x14ac:dyDescent="0.2">
      <c r="A112" s="262">
        <v>1996</v>
      </c>
      <c r="B112" s="263" t="s">
        <v>12</v>
      </c>
      <c r="C112" s="223">
        <f t="shared" ref="C112:K112" si="14">SUM(C109:C111)</f>
        <v>6189.2099999999991</v>
      </c>
      <c r="D112" s="224">
        <f t="shared" si="14"/>
        <v>2388.5500000000002</v>
      </c>
      <c r="E112" s="275">
        <f t="shared" si="14"/>
        <v>8577.76</v>
      </c>
      <c r="F112" s="223">
        <f t="shared" si="14"/>
        <v>3075.85</v>
      </c>
      <c r="G112" s="224">
        <f t="shared" si="14"/>
        <v>1627.9999999999998</v>
      </c>
      <c r="H112" s="275">
        <f t="shared" si="14"/>
        <v>4703.8500000000004</v>
      </c>
      <c r="I112" s="224">
        <f t="shared" si="14"/>
        <v>1749.45</v>
      </c>
      <c r="J112" s="224">
        <f t="shared" si="14"/>
        <v>221.35</v>
      </c>
      <c r="K112" s="263">
        <f t="shared" si="14"/>
        <v>1970.8</v>
      </c>
      <c r="L112" s="234">
        <f t="shared" si="12"/>
        <v>11014.51</v>
      </c>
      <c r="M112" s="235">
        <f t="shared" si="12"/>
        <v>4237.9000000000005</v>
      </c>
      <c r="N112" s="276">
        <f t="shared" si="11"/>
        <v>15252.41</v>
      </c>
    </row>
    <row r="113" spans="1:14" x14ac:dyDescent="0.2">
      <c r="A113" s="252"/>
      <c r="B113" s="253" t="s">
        <v>15</v>
      </c>
      <c r="C113" s="232">
        <v>88.4</v>
      </c>
      <c r="D113" s="213">
        <v>30.53</v>
      </c>
      <c r="E113" s="272">
        <f>SUM(C113:D113)</f>
        <v>118.93</v>
      </c>
      <c r="F113" s="232">
        <v>314.05</v>
      </c>
      <c r="G113" s="213">
        <v>261.73</v>
      </c>
      <c r="H113" s="272">
        <f>SUM(F113:G113)</f>
        <v>575.78</v>
      </c>
      <c r="I113" s="232">
        <v>21.49</v>
      </c>
      <c r="J113" s="213">
        <v>43.81</v>
      </c>
      <c r="K113" s="253">
        <f>SUM(I113:J113)</f>
        <v>65.3</v>
      </c>
      <c r="L113" s="220">
        <f t="shared" si="12"/>
        <v>423.94000000000005</v>
      </c>
      <c r="M113" s="221">
        <f t="shared" si="12"/>
        <v>336.07</v>
      </c>
      <c r="N113" s="274">
        <f t="shared" si="11"/>
        <v>760.01</v>
      </c>
    </row>
    <row r="114" spans="1:14" x14ac:dyDescent="0.2">
      <c r="A114" s="294"/>
      <c r="B114" s="148" t="s">
        <v>17</v>
      </c>
      <c r="C114" s="149"/>
      <c r="D114" s="147"/>
      <c r="E114" s="277">
        <f>SUM(C114:D114)</f>
        <v>0</v>
      </c>
      <c r="F114" s="149">
        <v>-347.8</v>
      </c>
      <c r="G114" s="147">
        <v>-412.9</v>
      </c>
      <c r="H114" s="277">
        <f>SUM(F114:G114)</f>
        <v>-760.7</v>
      </c>
      <c r="I114" s="149"/>
      <c r="J114" s="147"/>
      <c r="K114" s="148">
        <f>SUM(I114:J114)</f>
        <v>0</v>
      </c>
      <c r="L114" s="229">
        <f t="shared" si="12"/>
        <v>-347.8</v>
      </c>
      <c r="M114" s="230">
        <f t="shared" si="12"/>
        <v>-412.9</v>
      </c>
      <c r="N114" s="276">
        <f t="shared" si="11"/>
        <v>-760.7</v>
      </c>
    </row>
    <row r="115" spans="1:14" x14ac:dyDescent="0.2">
      <c r="A115" s="262">
        <v>1997</v>
      </c>
      <c r="B115" s="263" t="s">
        <v>12</v>
      </c>
      <c r="C115" s="223">
        <f t="shared" ref="C115:K115" si="15">SUM(C112:C114)</f>
        <v>6277.6099999999988</v>
      </c>
      <c r="D115" s="224">
        <f t="shared" si="15"/>
        <v>2419.0800000000004</v>
      </c>
      <c r="E115" s="275">
        <f t="shared" si="15"/>
        <v>8696.69</v>
      </c>
      <c r="F115" s="223">
        <f t="shared" si="15"/>
        <v>3042.1</v>
      </c>
      <c r="G115" s="224">
        <f t="shared" si="15"/>
        <v>1476.83</v>
      </c>
      <c r="H115" s="275">
        <f t="shared" si="15"/>
        <v>4518.93</v>
      </c>
      <c r="I115" s="224">
        <f t="shared" si="15"/>
        <v>1770.94</v>
      </c>
      <c r="J115" s="224">
        <f t="shared" si="15"/>
        <v>265.15999999999997</v>
      </c>
      <c r="K115" s="263">
        <f t="shared" si="15"/>
        <v>2036.1</v>
      </c>
      <c r="L115" s="234">
        <f t="shared" si="12"/>
        <v>11090.65</v>
      </c>
      <c r="M115" s="235">
        <f t="shared" si="12"/>
        <v>4161.0700000000006</v>
      </c>
      <c r="N115" s="276">
        <f t="shared" si="11"/>
        <v>15251.720000000001</v>
      </c>
    </row>
    <row r="116" spans="1:14" x14ac:dyDescent="0.2">
      <c r="A116" s="252"/>
      <c r="B116" s="253" t="s">
        <v>15</v>
      </c>
      <c r="C116" s="232">
        <v>604.42999999999995</v>
      </c>
      <c r="D116" s="213">
        <v>98.2</v>
      </c>
      <c r="E116" s="272">
        <f>SUM(C116:D116)</f>
        <v>702.63</v>
      </c>
      <c r="F116" s="232"/>
      <c r="G116" s="213"/>
      <c r="H116" s="272">
        <f>SUM(F116:G116)</f>
        <v>0</v>
      </c>
      <c r="I116" s="232">
        <v>33.89</v>
      </c>
      <c r="J116" s="213">
        <v>14.87</v>
      </c>
      <c r="K116" s="253">
        <f>SUM(I116:J116)</f>
        <v>48.76</v>
      </c>
      <c r="L116" s="220">
        <f t="shared" si="12"/>
        <v>638.31999999999994</v>
      </c>
      <c r="M116" s="221">
        <f t="shared" si="12"/>
        <v>113.07000000000001</v>
      </c>
      <c r="N116" s="274">
        <f t="shared" si="11"/>
        <v>751.39</v>
      </c>
    </row>
    <row r="117" spans="1:14" x14ac:dyDescent="0.2">
      <c r="A117" s="294"/>
      <c r="B117" s="148" t="s">
        <v>17</v>
      </c>
      <c r="C117" s="149">
        <v>-32.200000000000003</v>
      </c>
      <c r="D117" s="147">
        <v>-22.15</v>
      </c>
      <c r="E117" s="277">
        <f>SUM(C117:D117)</f>
        <v>-54.35</v>
      </c>
      <c r="F117" s="149"/>
      <c r="G117" s="147"/>
      <c r="H117" s="277">
        <f>SUM(F117:G117)</f>
        <v>0</v>
      </c>
      <c r="I117" s="149">
        <v>-13.74</v>
      </c>
      <c r="J117" s="147"/>
      <c r="K117" s="148">
        <f>SUM(I117:J117)</f>
        <v>-13.74</v>
      </c>
      <c r="L117" s="229">
        <f t="shared" si="12"/>
        <v>-45.940000000000005</v>
      </c>
      <c r="M117" s="230">
        <f t="shared" si="12"/>
        <v>-22.15</v>
      </c>
      <c r="N117" s="276">
        <f t="shared" si="11"/>
        <v>-68.09</v>
      </c>
    </row>
    <row r="118" spans="1:14" x14ac:dyDescent="0.2">
      <c r="A118" s="262">
        <v>1998</v>
      </c>
      <c r="B118" s="263" t="s">
        <v>12</v>
      </c>
      <c r="C118" s="223">
        <f t="shared" ref="C118:K118" si="16">SUM(C115:C117)</f>
        <v>6849.8399999999992</v>
      </c>
      <c r="D118" s="224">
        <f t="shared" si="16"/>
        <v>2495.13</v>
      </c>
      <c r="E118" s="275">
        <f t="shared" si="16"/>
        <v>9344.9699999999993</v>
      </c>
      <c r="F118" s="223">
        <f t="shared" si="16"/>
        <v>3042.1</v>
      </c>
      <c r="G118" s="224">
        <f t="shared" si="16"/>
        <v>1476.83</v>
      </c>
      <c r="H118" s="275">
        <f t="shared" si="16"/>
        <v>4518.93</v>
      </c>
      <c r="I118" s="224">
        <f t="shared" si="16"/>
        <v>1791.0900000000001</v>
      </c>
      <c r="J118" s="224">
        <f t="shared" si="16"/>
        <v>280.02999999999997</v>
      </c>
      <c r="K118" s="263">
        <f t="shared" si="16"/>
        <v>2071.1200000000003</v>
      </c>
      <c r="L118" s="234">
        <f t="shared" si="12"/>
        <v>11683.029999999999</v>
      </c>
      <c r="M118" s="235">
        <f t="shared" si="12"/>
        <v>4251.99</v>
      </c>
      <c r="N118" s="276">
        <f t="shared" si="11"/>
        <v>15935.019999999999</v>
      </c>
    </row>
    <row r="119" spans="1:14" x14ac:dyDescent="0.2">
      <c r="A119" s="252"/>
      <c r="B119" s="253" t="s">
        <v>15</v>
      </c>
      <c r="C119" s="232">
        <v>624.44000000000005</v>
      </c>
      <c r="D119" s="213">
        <v>299.49</v>
      </c>
      <c r="E119" s="272">
        <f>SUM(C119:D119)</f>
        <v>923.93000000000006</v>
      </c>
      <c r="F119" s="232"/>
      <c r="G119" s="213"/>
      <c r="H119" s="272">
        <f>SUM(F119:G119)</f>
        <v>0</v>
      </c>
      <c r="I119" s="232">
        <v>167.77</v>
      </c>
      <c r="J119" s="213">
        <v>99.31</v>
      </c>
      <c r="K119" s="253">
        <f>SUM(I119:J119)</f>
        <v>267.08000000000004</v>
      </c>
      <c r="L119" s="220">
        <f t="shared" si="12"/>
        <v>792.21</v>
      </c>
      <c r="M119" s="221">
        <f t="shared" si="12"/>
        <v>398.8</v>
      </c>
      <c r="N119" s="274">
        <f t="shared" si="11"/>
        <v>1191.01</v>
      </c>
    </row>
    <row r="120" spans="1:14" x14ac:dyDescent="0.2">
      <c r="A120" s="294"/>
      <c r="B120" s="148" t="s">
        <v>17</v>
      </c>
      <c r="C120" s="149">
        <v>-1035.8499999999999</v>
      </c>
      <c r="D120" s="147">
        <v>-239.05</v>
      </c>
      <c r="E120" s="277">
        <f>SUM(C120:D120)</f>
        <v>-1274.8999999999999</v>
      </c>
      <c r="F120" s="149"/>
      <c r="G120" s="147"/>
      <c r="H120" s="277">
        <f>SUM(F120:G120)</f>
        <v>0</v>
      </c>
      <c r="I120" s="149"/>
      <c r="J120" s="147">
        <v>-11.74</v>
      </c>
      <c r="K120" s="148">
        <f>SUM(I120:J120)</f>
        <v>-11.74</v>
      </c>
      <c r="L120" s="229">
        <f t="shared" si="12"/>
        <v>-1035.8499999999999</v>
      </c>
      <c r="M120" s="230">
        <f t="shared" si="12"/>
        <v>-250.79000000000002</v>
      </c>
      <c r="N120" s="276">
        <f t="shared" si="11"/>
        <v>-1286.6399999999999</v>
      </c>
    </row>
    <row r="121" spans="1:14" x14ac:dyDescent="0.2">
      <c r="A121" s="262">
        <v>1999</v>
      </c>
      <c r="B121" s="263" t="s">
        <v>12</v>
      </c>
      <c r="C121" s="223">
        <f t="shared" ref="C121:K121" si="17">SUM(C118:C120)</f>
        <v>6438.4299999999985</v>
      </c>
      <c r="D121" s="224">
        <f t="shared" si="17"/>
        <v>2555.5699999999997</v>
      </c>
      <c r="E121" s="275">
        <f t="shared" si="17"/>
        <v>8994</v>
      </c>
      <c r="F121" s="223">
        <f t="shared" si="17"/>
        <v>3042.1</v>
      </c>
      <c r="G121" s="224">
        <f t="shared" si="17"/>
        <v>1476.83</v>
      </c>
      <c r="H121" s="275">
        <f t="shared" si="17"/>
        <v>4518.93</v>
      </c>
      <c r="I121" s="224">
        <f t="shared" si="17"/>
        <v>1958.8600000000001</v>
      </c>
      <c r="J121" s="224">
        <f t="shared" si="17"/>
        <v>367.59999999999997</v>
      </c>
      <c r="K121" s="263">
        <f t="shared" si="17"/>
        <v>2326.4600000000005</v>
      </c>
      <c r="L121" s="234">
        <f t="shared" si="12"/>
        <v>11439.39</v>
      </c>
      <c r="M121" s="235">
        <f t="shared" si="12"/>
        <v>4400</v>
      </c>
      <c r="N121" s="276">
        <f t="shared" si="11"/>
        <v>15839.39</v>
      </c>
    </row>
    <row r="122" spans="1:14" x14ac:dyDescent="0.2">
      <c r="A122" s="252"/>
      <c r="B122" s="253" t="s">
        <v>15</v>
      </c>
      <c r="C122" s="232">
        <v>102.79</v>
      </c>
      <c r="D122" s="213">
        <v>49.53</v>
      </c>
      <c r="E122" s="272">
        <f>SUM(C122:D122)</f>
        <v>152.32</v>
      </c>
      <c r="F122" s="232">
        <v>8.4</v>
      </c>
      <c r="G122" s="213"/>
      <c r="H122" s="272">
        <f>SUM(F122:G122)</f>
        <v>8.4</v>
      </c>
      <c r="I122" s="232">
        <v>5.57</v>
      </c>
      <c r="J122" s="213"/>
      <c r="K122" s="253">
        <f>SUM(I122:J122)</f>
        <v>5.57</v>
      </c>
      <c r="L122" s="220">
        <f t="shared" si="12"/>
        <v>116.76000000000002</v>
      </c>
      <c r="M122" s="221">
        <f t="shared" si="12"/>
        <v>49.53</v>
      </c>
      <c r="N122" s="274">
        <f t="shared" si="11"/>
        <v>166.29000000000002</v>
      </c>
    </row>
    <row r="123" spans="1:14" x14ac:dyDescent="0.2">
      <c r="A123" s="294"/>
      <c r="B123" s="148" t="s">
        <v>17</v>
      </c>
      <c r="C123" s="149">
        <v>-15.15</v>
      </c>
      <c r="D123" s="147">
        <v>-17.899999999999999</v>
      </c>
      <c r="E123" s="277">
        <f>SUM(C123:D123)</f>
        <v>-33.049999999999997</v>
      </c>
      <c r="F123" s="149">
        <v>-8.4</v>
      </c>
      <c r="G123" s="147"/>
      <c r="H123" s="277">
        <f>SUM(F123:G123)</f>
        <v>-8.4</v>
      </c>
      <c r="I123" s="149"/>
      <c r="J123" s="147"/>
      <c r="K123" s="148">
        <f>SUM(I123:J123)</f>
        <v>0</v>
      </c>
      <c r="L123" s="229">
        <f t="shared" si="12"/>
        <v>-23.55</v>
      </c>
      <c r="M123" s="230">
        <f t="shared" si="12"/>
        <v>-17.899999999999999</v>
      </c>
      <c r="N123" s="276">
        <f t="shared" si="11"/>
        <v>-41.45</v>
      </c>
    </row>
    <row r="124" spans="1:14" x14ac:dyDescent="0.2">
      <c r="A124" s="262">
        <v>2000</v>
      </c>
      <c r="B124" s="263" t="s">
        <v>12</v>
      </c>
      <c r="C124" s="223">
        <f t="shared" ref="C124:K124" si="18">SUM(C121:C123)</f>
        <v>6526.0699999999988</v>
      </c>
      <c r="D124" s="224">
        <f t="shared" si="18"/>
        <v>2587.1999999999998</v>
      </c>
      <c r="E124" s="275">
        <f t="shared" si="18"/>
        <v>9113.27</v>
      </c>
      <c r="F124" s="223">
        <f t="shared" si="18"/>
        <v>3042.1</v>
      </c>
      <c r="G124" s="224">
        <f t="shared" si="18"/>
        <v>1476.83</v>
      </c>
      <c r="H124" s="275">
        <f t="shared" si="18"/>
        <v>4518.93</v>
      </c>
      <c r="I124" s="224">
        <f t="shared" si="18"/>
        <v>1964.43</v>
      </c>
      <c r="J124" s="224">
        <f t="shared" si="18"/>
        <v>367.59999999999997</v>
      </c>
      <c r="K124" s="263">
        <f t="shared" si="18"/>
        <v>2332.0300000000007</v>
      </c>
      <c r="L124" s="234">
        <f t="shared" si="12"/>
        <v>11532.599999999999</v>
      </c>
      <c r="M124" s="235">
        <f t="shared" si="12"/>
        <v>4431.63</v>
      </c>
      <c r="N124" s="278">
        <f t="shared" si="11"/>
        <v>15964.23</v>
      </c>
    </row>
    <row r="125" spans="1:14" x14ac:dyDescent="0.2">
      <c r="A125" s="294"/>
      <c r="B125" s="146" t="s">
        <v>15</v>
      </c>
      <c r="C125" s="300">
        <v>171.23</v>
      </c>
      <c r="D125" s="301">
        <v>64.510000000000005</v>
      </c>
      <c r="E125" s="302">
        <f>SUM(C125:D125)</f>
        <v>235.74</v>
      </c>
      <c r="F125" s="300"/>
      <c r="G125" s="301"/>
      <c r="H125" s="302">
        <f>SUM(F125:G125)</f>
        <v>0</v>
      </c>
      <c r="I125" s="300">
        <v>42.04</v>
      </c>
      <c r="J125" s="301">
        <v>45.89</v>
      </c>
      <c r="K125" s="146">
        <f>SUM(I125:J125)</f>
        <v>87.93</v>
      </c>
      <c r="L125" s="307">
        <f t="shared" ref="L125:M127" si="19">SUM(F125,C125,I125)</f>
        <v>213.26999999999998</v>
      </c>
      <c r="M125" s="308">
        <f t="shared" si="19"/>
        <v>110.4</v>
      </c>
      <c r="N125" s="286">
        <f>SUM(L125:M125)</f>
        <v>323.66999999999996</v>
      </c>
    </row>
    <row r="126" spans="1:14" x14ac:dyDescent="0.2">
      <c r="A126" s="294"/>
      <c r="B126" s="148" t="s">
        <v>17</v>
      </c>
      <c r="C126" s="149">
        <v>-58.55</v>
      </c>
      <c r="D126" s="147"/>
      <c r="E126" s="277">
        <f>SUM(C126:D126)</f>
        <v>-58.55</v>
      </c>
      <c r="F126" s="149"/>
      <c r="G126" s="147"/>
      <c r="H126" s="277">
        <f>SUM(F126:G126)</f>
        <v>0</v>
      </c>
      <c r="I126" s="149"/>
      <c r="J126" s="147"/>
      <c r="K126" s="148">
        <f>SUM(I126:J126)</f>
        <v>0</v>
      </c>
      <c r="L126" s="229">
        <f t="shared" si="19"/>
        <v>-58.55</v>
      </c>
      <c r="M126" s="230">
        <f t="shared" si="19"/>
        <v>0</v>
      </c>
      <c r="N126" s="276">
        <f>SUM(L126:M126)</f>
        <v>-58.55</v>
      </c>
    </row>
    <row r="127" spans="1:14" x14ac:dyDescent="0.2">
      <c r="A127" s="262">
        <v>2001</v>
      </c>
      <c r="B127" s="263" t="s">
        <v>12</v>
      </c>
      <c r="C127" s="223">
        <f t="shared" ref="C127:K127" si="20">SUM(C124:C126)</f>
        <v>6638.7499999999982</v>
      </c>
      <c r="D127" s="224">
        <f t="shared" si="20"/>
        <v>2651.71</v>
      </c>
      <c r="E127" s="275">
        <f t="shared" si="20"/>
        <v>9290.4600000000009</v>
      </c>
      <c r="F127" s="223">
        <f t="shared" si="20"/>
        <v>3042.1</v>
      </c>
      <c r="G127" s="224">
        <f t="shared" si="20"/>
        <v>1476.83</v>
      </c>
      <c r="H127" s="275">
        <f t="shared" si="20"/>
        <v>4518.93</v>
      </c>
      <c r="I127" s="224">
        <f t="shared" si="20"/>
        <v>2006.47</v>
      </c>
      <c r="J127" s="224">
        <f t="shared" si="20"/>
        <v>413.48999999999995</v>
      </c>
      <c r="K127" s="263">
        <f t="shared" si="20"/>
        <v>2419.9600000000005</v>
      </c>
      <c r="L127" s="234">
        <f t="shared" si="19"/>
        <v>11687.319999999998</v>
      </c>
      <c r="M127" s="235">
        <f t="shared" si="19"/>
        <v>4542.03</v>
      </c>
      <c r="N127" s="278">
        <f>SUM(L127:M127)</f>
        <v>16229.349999999999</v>
      </c>
    </row>
    <row r="128" spans="1:14" x14ac:dyDescent="0.2">
      <c r="A128" s="294"/>
      <c r="B128" s="146" t="s">
        <v>15</v>
      </c>
      <c r="C128" s="300">
        <v>23.9</v>
      </c>
      <c r="D128" s="301">
        <v>14.4</v>
      </c>
      <c r="E128" s="302">
        <f>SUM(C128:D128)</f>
        <v>38.299999999999997</v>
      </c>
      <c r="F128" s="300"/>
      <c r="G128" s="301"/>
      <c r="H128" s="302">
        <f>SUM(F128:G128)</f>
        <v>0</v>
      </c>
      <c r="I128" s="300">
        <v>30.44</v>
      </c>
      <c r="J128" s="301">
        <v>25.83</v>
      </c>
      <c r="K128" s="146">
        <f>SUM(I128:J128)</f>
        <v>56.269999999999996</v>
      </c>
      <c r="L128" s="307">
        <f t="shared" ref="L128:M133" si="21">SUM(F128,C128,I128)</f>
        <v>54.34</v>
      </c>
      <c r="M128" s="308">
        <f t="shared" si="21"/>
        <v>40.229999999999997</v>
      </c>
      <c r="N128" s="286">
        <f t="shared" ref="N128:N133" si="22">SUM(L128:M128)</f>
        <v>94.57</v>
      </c>
    </row>
    <row r="129" spans="1:14" x14ac:dyDescent="0.2">
      <c r="A129" s="294"/>
      <c r="B129" s="148" t="s">
        <v>17</v>
      </c>
      <c r="C129" s="149"/>
      <c r="D129" s="147">
        <v>-31.8</v>
      </c>
      <c r="E129" s="277">
        <f>SUM(C129:D129)</f>
        <v>-31.8</v>
      </c>
      <c r="F129" s="149"/>
      <c r="G129" s="147"/>
      <c r="H129" s="277">
        <f>SUM(F129:G129)</f>
        <v>0</v>
      </c>
      <c r="I129" s="149"/>
      <c r="J129" s="147"/>
      <c r="K129" s="148">
        <f>SUM(I129:J129)</f>
        <v>0</v>
      </c>
      <c r="L129" s="229">
        <f t="shared" si="21"/>
        <v>0</v>
      </c>
      <c r="M129" s="230">
        <f t="shared" si="21"/>
        <v>-31.8</v>
      </c>
      <c r="N129" s="276">
        <f t="shared" si="22"/>
        <v>-31.8</v>
      </c>
    </row>
    <row r="130" spans="1:14" x14ac:dyDescent="0.2">
      <c r="A130" s="262">
        <v>2002</v>
      </c>
      <c r="B130" s="263" t="s">
        <v>12</v>
      </c>
      <c r="C130" s="223">
        <f t="shared" ref="C130:K130" si="23">SUM(C127:C129)</f>
        <v>6662.6499999999978</v>
      </c>
      <c r="D130" s="224">
        <f t="shared" si="23"/>
        <v>2634.31</v>
      </c>
      <c r="E130" s="275">
        <f t="shared" si="23"/>
        <v>9296.9600000000009</v>
      </c>
      <c r="F130" s="223">
        <f t="shared" si="23"/>
        <v>3042.1</v>
      </c>
      <c r="G130" s="224">
        <f t="shared" si="23"/>
        <v>1476.83</v>
      </c>
      <c r="H130" s="275">
        <f t="shared" si="23"/>
        <v>4518.93</v>
      </c>
      <c r="I130" s="224">
        <f t="shared" si="23"/>
        <v>2036.91</v>
      </c>
      <c r="J130" s="224">
        <f t="shared" si="23"/>
        <v>439.31999999999994</v>
      </c>
      <c r="K130" s="263">
        <f t="shared" si="23"/>
        <v>2476.2300000000005</v>
      </c>
      <c r="L130" s="234">
        <f t="shared" si="21"/>
        <v>11741.659999999998</v>
      </c>
      <c r="M130" s="235">
        <f t="shared" si="21"/>
        <v>4550.4599999999991</v>
      </c>
      <c r="N130" s="278">
        <f t="shared" si="22"/>
        <v>16292.119999999997</v>
      </c>
    </row>
    <row r="131" spans="1:14" x14ac:dyDescent="0.2">
      <c r="A131" s="294"/>
      <c r="B131" s="146" t="s">
        <v>15</v>
      </c>
      <c r="C131" s="300">
        <v>637.57000000000005</v>
      </c>
      <c r="D131" s="301">
        <v>48.2</v>
      </c>
      <c r="E131" s="302">
        <f>SUM(C131:D131)</f>
        <v>685.7700000000001</v>
      </c>
      <c r="F131" s="300">
        <v>83.65</v>
      </c>
      <c r="G131" s="301">
        <v>113.34</v>
      </c>
      <c r="H131" s="302">
        <f>SUM(F131:G131)</f>
        <v>196.99</v>
      </c>
      <c r="I131" s="300"/>
      <c r="J131" s="301"/>
      <c r="K131" s="146">
        <f>SUM(I131:J131)</f>
        <v>0</v>
      </c>
      <c r="L131" s="307">
        <f t="shared" si="21"/>
        <v>721.22</v>
      </c>
      <c r="M131" s="308">
        <f t="shared" si="21"/>
        <v>161.54000000000002</v>
      </c>
      <c r="N131" s="286">
        <f t="shared" si="22"/>
        <v>882.76</v>
      </c>
    </row>
    <row r="132" spans="1:14" x14ac:dyDescent="0.2">
      <c r="A132" s="294"/>
      <c r="B132" s="148" t="s">
        <v>17</v>
      </c>
      <c r="C132" s="149">
        <v>-584.15</v>
      </c>
      <c r="D132" s="147">
        <v>-37.25</v>
      </c>
      <c r="E132" s="277">
        <f>SUM(C132:D132)</f>
        <v>-621.4</v>
      </c>
      <c r="F132" s="149">
        <v>-86.6</v>
      </c>
      <c r="G132" s="147">
        <v>-93.8</v>
      </c>
      <c r="H132" s="277">
        <f>SUM(F132:G132)</f>
        <v>-180.39999999999998</v>
      </c>
      <c r="I132" s="149"/>
      <c r="J132" s="147"/>
      <c r="K132" s="148">
        <f>SUM(I132:J132)</f>
        <v>0</v>
      </c>
      <c r="L132" s="229">
        <f t="shared" si="21"/>
        <v>-670.75</v>
      </c>
      <c r="M132" s="230">
        <f t="shared" si="21"/>
        <v>-131.05000000000001</v>
      </c>
      <c r="N132" s="276">
        <f t="shared" si="22"/>
        <v>-801.8</v>
      </c>
    </row>
    <row r="133" spans="1:14" x14ac:dyDescent="0.2">
      <c r="A133" s="318" t="s">
        <v>31</v>
      </c>
      <c r="B133" s="263" t="s">
        <v>12</v>
      </c>
      <c r="C133" s="223">
        <f t="shared" ref="C133:K133" si="24">SUM(C130:C132)</f>
        <v>6716.0699999999979</v>
      </c>
      <c r="D133" s="224">
        <f t="shared" si="24"/>
        <v>2645.2599999999998</v>
      </c>
      <c r="E133" s="275">
        <f t="shared" si="24"/>
        <v>9361.3300000000017</v>
      </c>
      <c r="F133" s="223">
        <f t="shared" si="24"/>
        <v>3039.15</v>
      </c>
      <c r="G133" s="224">
        <f t="shared" si="24"/>
        <v>1496.37</v>
      </c>
      <c r="H133" s="275">
        <f t="shared" si="24"/>
        <v>4535.5200000000004</v>
      </c>
      <c r="I133" s="224">
        <f t="shared" si="24"/>
        <v>2036.91</v>
      </c>
      <c r="J133" s="224">
        <f t="shared" si="24"/>
        <v>439.31999999999994</v>
      </c>
      <c r="K133" s="263">
        <f t="shared" si="24"/>
        <v>2476.2300000000005</v>
      </c>
      <c r="L133" s="234">
        <f t="shared" si="21"/>
        <v>11792.129999999997</v>
      </c>
      <c r="M133" s="235">
        <f t="shared" si="21"/>
        <v>4580.9499999999989</v>
      </c>
      <c r="N133" s="278">
        <f t="shared" si="22"/>
        <v>16373.079999999996</v>
      </c>
    </row>
    <row r="134" spans="1:14" x14ac:dyDescent="0.2">
      <c r="A134" s="294"/>
      <c r="B134" s="146" t="s">
        <v>15</v>
      </c>
      <c r="C134" s="300">
        <v>99.8</v>
      </c>
      <c r="D134" s="301">
        <v>19.899999999999999</v>
      </c>
      <c r="E134" s="302">
        <f>SUM(C134:D134)</f>
        <v>119.69999999999999</v>
      </c>
      <c r="F134" s="300">
        <v>13.42</v>
      </c>
      <c r="G134" s="301"/>
      <c r="H134" s="302">
        <f>SUM(F134:G134)</f>
        <v>13.42</v>
      </c>
      <c r="I134" s="300">
        <v>15.56</v>
      </c>
      <c r="J134" s="301">
        <v>29.23</v>
      </c>
      <c r="K134" s="146">
        <f>SUM(I134:J134)</f>
        <v>44.79</v>
      </c>
      <c r="L134" s="307">
        <f t="shared" ref="L134:M136" si="25">SUM(F134,C134,I134)</f>
        <v>128.78</v>
      </c>
      <c r="M134" s="308">
        <f t="shared" si="25"/>
        <v>49.129999999999995</v>
      </c>
      <c r="N134" s="286">
        <f t="shared" ref="N134:N139" si="26">SUM(L134:M134)</f>
        <v>177.91</v>
      </c>
    </row>
    <row r="135" spans="1:14" x14ac:dyDescent="0.2">
      <c r="A135" s="294"/>
      <c r="B135" s="148" t="s">
        <v>17</v>
      </c>
      <c r="C135" s="149">
        <v>-94.45</v>
      </c>
      <c r="D135" s="147">
        <v>-16.100000000000001</v>
      </c>
      <c r="E135" s="277">
        <f>SUM(C135:D135)</f>
        <v>-110.55000000000001</v>
      </c>
      <c r="F135" s="149">
        <v>-9.15</v>
      </c>
      <c r="G135" s="147"/>
      <c r="H135" s="277">
        <f>SUM(F135:G135)</f>
        <v>-9.15</v>
      </c>
      <c r="I135" s="149"/>
      <c r="J135" s="147"/>
      <c r="K135" s="148">
        <f>SUM(I135:J135)</f>
        <v>0</v>
      </c>
      <c r="L135" s="229">
        <f t="shared" si="25"/>
        <v>-103.60000000000001</v>
      </c>
      <c r="M135" s="230">
        <f t="shared" si="25"/>
        <v>-16.100000000000001</v>
      </c>
      <c r="N135" s="276">
        <f t="shared" si="26"/>
        <v>-119.70000000000002</v>
      </c>
    </row>
    <row r="136" spans="1:14" x14ac:dyDescent="0.2">
      <c r="A136" s="318" t="s">
        <v>32</v>
      </c>
      <c r="B136" s="263" t="s">
        <v>12</v>
      </c>
      <c r="C136" s="223">
        <f t="shared" ref="C136:K136" si="27">SUM(C133:C135)</f>
        <v>6721.4199999999983</v>
      </c>
      <c r="D136" s="224">
        <f t="shared" si="27"/>
        <v>2649.06</v>
      </c>
      <c r="E136" s="275">
        <f t="shared" si="27"/>
        <v>9370.4800000000032</v>
      </c>
      <c r="F136" s="223">
        <f t="shared" si="27"/>
        <v>3043.42</v>
      </c>
      <c r="G136" s="224">
        <f t="shared" si="27"/>
        <v>1496.37</v>
      </c>
      <c r="H136" s="275">
        <f t="shared" si="27"/>
        <v>4539.7900000000009</v>
      </c>
      <c r="I136" s="224">
        <f t="shared" si="27"/>
        <v>2052.4700000000003</v>
      </c>
      <c r="J136" s="224">
        <f t="shared" si="27"/>
        <v>468.54999999999995</v>
      </c>
      <c r="K136" s="263">
        <f t="shared" si="27"/>
        <v>2521.0200000000004</v>
      </c>
      <c r="L136" s="234">
        <f t="shared" si="25"/>
        <v>11817.309999999998</v>
      </c>
      <c r="M136" s="235">
        <f t="shared" si="25"/>
        <v>4613.9800000000005</v>
      </c>
      <c r="N136" s="278">
        <f t="shared" si="26"/>
        <v>16431.289999999997</v>
      </c>
    </row>
    <row r="137" spans="1:14" x14ac:dyDescent="0.2">
      <c r="A137" s="294"/>
      <c r="B137" s="146" t="s">
        <v>15</v>
      </c>
      <c r="C137" s="300"/>
      <c r="D137" s="301">
        <v>36.5</v>
      </c>
      <c r="E137" s="302">
        <f>SUM(C137:D137)</f>
        <v>36.5</v>
      </c>
      <c r="F137" s="300">
        <v>17.329999999999998</v>
      </c>
      <c r="G137" s="301">
        <v>12.56</v>
      </c>
      <c r="H137" s="302">
        <f>SUM(F137:G137)</f>
        <v>29.89</v>
      </c>
      <c r="I137" s="300"/>
      <c r="J137" s="301"/>
      <c r="K137" s="146">
        <f>SUM(I137:J137)</f>
        <v>0</v>
      </c>
      <c r="L137" s="307">
        <f t="shared" ref="L137:M139" si="28">SUM(F137,C137,I137)</f>
        <v>17.329999999999998</v>
      </c>
      <c r="M137" s="308">
        <f t="shared" si="28"/>
        <v>49.06</v>
      </c>
      <c r="N137" s="286">
        <f t="shared" si="26"/>
        <v>66.39</v>
      </c>
    </row>
    <row r="138" spans="1:14" x14ac:dyDescent="0.2">
      <c r="A138" s="294"/>
      <c r="B138" s="148" t="s">
        <v>17</v>
      </c>
      <c r="C138" s="149"/>
      <c r="D138" s="147">
        <v>-29.4</v>
      </c>
      <c r="E138" s="277">
        <f>SUM(C138:D138)</f>
        <v>-29.4</v>
      </c>
      <c r="F138" s="149">
        <v>-85.7</v>
      </c>
      <c r="G138" s="147">
        <v>-14.8</v>
      </c>
      <c r="H138" s="277">
        <f>SUM(F138:G138)</f>
        <v>-100.5</v>
      </c>
      <c r="I138" s="149"/>
      <c r="J138" s="147"/>
      <c r="K138" s="148">
        <f>SUM(I138:J138)</f>
        <v>0</v>
      </c>
      <c r="L138" s="229">
        <f t="shared" si="28"/>
        <v>-85.7</v>
      </c>
      <c r="M138" s="230">
        <f t="shared" si="28"/>
        <v>-44.2</v>
      </c>
      <c r="N138" s="276">
        <f t="shared" si="26"/>
        <v>-129.9</v>
      </c>
    </row>
    <row r="139" spans="1:14" x14ac:dyDescent="0.2">
      <c r="A139" s="318" t="s">
        <v>33</v>
      </c>
      <c r="B139" s="263" t="s">
        <v>12</v>
      </c>
      <c r="C139" s="223">
        <f t="shared" ref="C139:K139" si="29">SUM(C136:C138)</f>
        <v>6721.4199999999983</v>
      </c>
      <c r="D139" s="224">
        <f t="shared" si="29"/>
        <v>2656.16</v>
      </c>
      <c r="E139" s="275">
        <f t="shared" si="29"/>
        <v>9377.5800000000036</v>
      </c>
      <c r="F139" s="223">
        <f t="shared" si="29"/>
        <v>2975.05</v>
      </c>
      <c r="G139" s="224">
        <f t="shared" si="29"/>
        <v>1494.1299999999999</v>
      </c>
      <c r="H139" s="275">
        <f t="shared" si="29"/>
        <v>4469.1800000000012</v>
      </c>
      <c r="I139" s="224">
        <f t="shared" si="29"/>
        <v>2052.4700000000003</v>
      </c>
      <c r="J139" s="224">
        <f t="shared" si="29"/>
        <v>468.54999999999995</v>
      </c>
      <c r="K139" s="263">
        <f t="shared" si="29"/>
        <v>2521.0200000000004</v>
      </c>
      <c r="L139" s="234">
        <f t="shared" si="28"/>
        <v>11748.939999999999</v>
      </c>
      <c r="M139" s="235">
        <f t="shared" si="28"/>
        <v>4618.84</v>
      </c>
      <c r="N139" s="278">
        <f t="shared" si="26"/>
        <v>16367.779999999999</v>
      </c>
    </row>
    <row r="140" spans="1:14" x14ac:dyDescent="0.2">
      <c r="A140" s="294"/>
      <c r="B140" s="146" t="s">
        <v>15</v>
      </c>
      <c r="C140" s="300">
        <v>294.94</v>
      </c>
      <c r="D140" s="301">
        <v>73.680000000000007</v>
      </c>
      <c r="E140" s="302">
        <f>SUM(C140:D140)</f>
        <v>368.62</v>
      </c>
      <c r="F140" s="300"/>
      <c r="G140" s="301"/>
      <c r="H140" s="302">
        <f>SUM(F140:G140)</f>
        <v>0</v>
      </c>
      <c r="I140" s="300"/>
      <c r="J140" s="301"/>
      <c r="K140" s="146">
        <f>SUM(I140:J140)</f>
        <v>0</v>
      </c>
      <c r="L140" s="307">
        <f t="shared" ref="L140:M142" si="30">SUM(F140,C140,I140)</f>
        <v>294.94</v>
      </c>
      <c r="M140" s="308">
        <f t="shared" si="30"/>
        <v>73.680000000000007</v>
      </c>
      <c r="N140" s="286">
        <f>SUM(L140:M140)</f>
        <v>368.62</v>
      </c>
    </row>
    <row r="141" spans="1:14" x14ac:dyDescent="0.2">
      <c r="A141" s="294"/>
      <c r="B141" s="148" t="s">
        <v>17</v>
      </c>
      <c r="C141" s="149">
        <v>-261.2</v>
      </c>
      <c r="D141" s="147">
        <v>-23.85</v>
      </c>
      <c r="E141" s="277">
        <f>SUM(C141:D141)</f>
        <v>-285.05</v>
      </c>
      <c r="F141" s="149"/>
      <c r="G141" s="147"/>
      <c r="H141" s="277">
        <f>SUM(F141:G141)</f>
        <v>0</v>
      </c>
      <c r="I141" s="149"/>
      <c r="J141" s="147"/>
      <c r="K141" s="148">
        <f>SUM(I141:J141)</f>
        <v>0</v>
      </c>
      <c r="L141" s="229">
        <f t="shared" si="30"/>
        <v>-261.2</v>
      </c>
      <c r="M141" s="230">
        <f t="shared" si="30"/>
        <v>-23.85</v>
      </c>
      <c r="N141" s="276">
        <f>SUM(L141:M141)</f>
        <v>-285.05</v>
      </c>
    </row>
    <row r="142" spans="1:14" x14ac:dyDescent="0.2">
      <c r="A142" s="318" t="s">
        <v>34</v>
      </c>
      <c r="B142" s="263" t="s">
        <v>12</v>
      </c>
      <c r="C142" s="223">
        <f t="shared" ref="C142:K142" si="31">SUM(C139:C141)</f>
        <v>6755.159999999998</v>
      </c>
      <c r="D142" s="224">
        <f t="shared" si="31"/>
        <v>2705.99</v>
      </c>
      <c r="E142" s="275">
        <f t="shared" si="31"/>
        <v>9461.1500000000051</v>
      </c>
      <c r="F142" s="223">
        <f t="shared" si="31"/>
        <v>2975.05</v>
      </c>
      <c r="G142" s="224">
        <f t="shared" si="31"/>
        <v>1494.1299999999999</v>
      </c>
      <c r="H142" s="275">
        <f t="shared" si="31"/>
        <v>4469.1800000000012</v>
      </c>
      <c r="I142" s="224">
        <f t="shared" si="31"/>
        <v>2052.4700000000003</v>
      </c>
      <c r="J142" s="224">
        <f t="shared" si="31"/>
        <v>468.54999999999995</v>
      </c>
      <c r="K142" s="263">
        <f t="shared" si="31"/>
        <v>2521.0200000000004</v>
      </c>
      <c r="L142" s="234">
        <f t="shared" si="30"/>
        <v>11782.68</v>
      </c>
      <c r="M142" s="235">
        <f t="shared" si="30"/>
        <v>4668.67</v>
      </c>
      <c r="N142" s="278">
        <f>SUM(L142:M142)</f>
        <v>16451.349999999999</v>
      </c>
    </row>
    <row r="143" spans="1:14" x14ac:dyDescent="0.2">
      <c r="A143" s="47"/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5"/>
      <c r="M143" s="5"/>
      <c r="N143" s="5"/>
    </row>
    <row r="144" spans="1:14" ht="13.5" thickBot="1" x14ac:dyDescent="0.25">
      <c r="A144" s="47"/>
      <c r="B144" s="8"/>
      <c r="C144" s="2"/>
      <c r="D144" s="2"/>
      <c r="E144" s="2"/>
      <c r="F144" s="2"/>
      <c r="G144" s="2"/>
      <c r="H144" s="2"/>
      <c r="I144" s="2"/>
      <c r="J144" s="2"/>
      <c r="K144" s="2"/>
      <c r="L144" s="5"/>
      <c r="M144" s="5"/>
      <c r="N144" s="5"/>
    </row>
    <row r="145" spans="1:14" ht="16.5" thickBot="1" x14ac:dyDescent="0.3">
      <c r="A145" s="14"/>
      <c r="B145" s="15"/>
      <c r="C145" s="16" t="s">
        <v>7</v>
      </c>
      <c r="D145" s="17"/>
      <c r="E145" s="17"/>
      <c r="F145" s="18"/>
      <c r="G145" s="17"/>
      <c r="H145" s="17"/>
      <c r="I145" s="17"/>
      <c r="J145" s="17"/>
      <c r="K145" s="17"/>
      <c r="L145" s="19"/>
      <c r="M145" s="19"/>
      <c r="N145" s="20"/>
    </row>
    <row r="146" spans="1:14" ht="13.5" thickBot="1" x14ac:dyDescent="0.25">
      <c r="A146" s="21" t="s">
        <v>8</v>
      </c>
      <c r="B146" s="22"/>
      <c r="C146" s="23" t="s">
        <v>9</v>
      </c>
      <c r="D146" s="24"/>
      <c r="E146" s="25"/>
      <c r="F146" s="23" t="s">
        <v>10</v>
      </c>
      <c r="G146" s="24"/>
      <c r="H146" s="26"/>
      <c r="I146" s="23" t="s">
        <v>11</v>
      </c>
      <c r="J146" s="24"/>
      <c r="K146" s="27"/>
      <c r="L146" s="28" t="s">
        <v>12</v>
      </c>
      <c r="M146" s="29"/>
      <c r="N146" s="30"/>
    </row>
    <row r="147" spans="1:14" ht="13.5" thickBot="1" x14ac:dyDescent="0.25">
      <c r="A147" s="31"/>
      <c r="B147" s="42"/>
      <c r="C147" s="33" t="s">
        <v>13</v>
      </c>
      <c r="D147" s="34" t="s">
        <v>14</v>
      </c>
      <c r="E147" s="35" t="s">
        <v>12</v>
      </c>
      <c r="F147" s="36" t="s">
        <v>13</v>
      </c>
      <c r="G147" s="34" t="s">
        <v>14</v>
      </c>
      <c r="H147" s="35" t="s">
        <v>12</v>
      </c>
      <c r="I147" s="33" t="s">
        <v>13</v>
      </c>
      <c r="J147" s="37" t="s">
        <v>14</v>
      </c>
      <c r="K147" s="38" t="s">
        <v>12</v>
      </c>
      <c r="L147" s="33" t="s">
        <v>13</v>
      </c>
      <c r="M147" s="39" t="s">
        <v>14</v>
      </c>
      <c r="N147" s="40" t="s">
        <v>12</v>
      </c>
    </row>
    <row r="148" spans="1:14" x14ac:dyDescent="0.2">
      <c r="A148" s="145">
        <v>1950</v>
      </c>
      <c r="B148" s="146" t="s">
        <v>12</v>
      </c>
      <c r="C148" s="295"/>
      <c r="D148" s="296"/>
      <c r="E148" s="297"/>
      <c r="F148" s="295"/>
      <c r="G148" s="296"/>
      <c r="H148" s="297"/>
      <c r="I148" s="295"/>
      <c r="J148" s="298"/>
      <c r="K148" s="299"/>
      <c r="L148" s="150"/>
      <c r="M148" s="151"/>
      <c r="N148" s="152"/>
    </row>
    <row r="149" spans="1:14" x14ac:dyDescent="0.2">
      <c r="A149" s="153">
        <v>1951</v>
      </c>
      <c r="B149" s="148" t="s">
        <v>12</v>
      </c>
      <c r="C149" s="295"/>
      <c r="D149" s="296"/>
      <c r="E149" s="297"/>
      <c r="F149" s="295"/>
      <c r="G149" s="296"/>
      <c r="H149" s="297"/>
      <c r="I149" s="295"/>
      <c r="J149" s="298"/>
      <c r="K149" s="299"/>
      <c r="L149" s="150"/>
      <c r="M149" s="151"/>
      <c r="N149" s="152"/>
    </row>
    <row r="150" spans="1:14" x14ac:dyDescent="0.2">
      <c r="A150" s="153">
        <v>1952</v>
      </c>
      <c r="B150" s="148" t="s">
        <v>12</v>
      </c>
      <c r="C150" s="295"/>
      <c r="D150" s="296"/>
      <c r="E150" s="297"/>
      <c r="F150" s="295"/>
      <c r="G150" s="296"/>
      <c r="H150" s="297"/>
      <c r="I150" s="295"/>
      <c r="J150" s="298"/>
      <c r="K150" s="299"/>
      <c r="L150" s="150"/>
      <c r="M150" s="151"/>
      <c r="N150" s="152"/>
    </row>
    <row r="151" spans="1:14" x14ac:dyDescent="0.2">
      <c r="A151" s="153">
        <v>1953</v>
      </c>
      <c r="B151" s="148" t="s">
        <v>12</v>
      </c>
      <c r="C151" s="295"/>
      <c r="D151" s="296"/>
      <c r="E151" s="297"/>
      <c r="F151" s="295"/>
      <c r="G151" s="296"/>
      <c r="H151" s="297"/>
      <c r="I151" s="295"/>
      <c r="J151" s="298"/>
      <c r="K151" s="299"/>
      <c r="L151" s="150"/>
      <c r="M151" s="151"/>
      <c r="N151" s="152"/>
    </row>
    <row r="152" spans="1:14" x14ac:dyDescent="0.2">
      <c r="A152" s="153">
        <v>1954</v>
      </c>
      <c r="B152" s="148" t="s">
        <v>12</v>
      </c>
      <c r="C152" s="295"/>
      <c r="D152" s="296"/>
      <c r="E152" s="297"/>
      <c r="F152" s="295"/>
      <c r="G152" s="296"/>
      <c r="H152" s="297"/>
      <c r="I152" s="295"/>
      <c r="J152" s="298"/>
      <c r="K152" s="299"/>
      <c r="L152" s="150"/>
      <c r="M152" s="151"/>
      <c r="N152" s="152"/>
    </row>
    <row r="153" spans="1:14" x14ac:dyDescent="0.2">
      <c r="A153" s="153">
        <v>1955</v>
      </c>
      <c r="B153" s="148" t="s">
        <v>12</v>
      </c>
      <c r="C153" s="295"/>
      <c r="D153" s="296"/>
      <c r="E153" s="297"/>
      <c r="F153" s="295"/>
      <c r="G153" s="296"/>
      <c r="H153" s="297"/>
      <c r="I153" s="295"/>
      <c r="J153" s="298"/>
      <c r="K153" s="299"/>
      <c r="L153" s="150"/>
      <c r="M153" s="151"/>
      <c r="N153" s="152"/>
    </row>
    <row r="154" spans="1:14" x14ac:dyDescent="0.2">
      <c r="A154" s="153">
        <v>1956</v>
      </c>
      <c r="B154" s="148" t="s">
        <v>12</v>
      </c>
      <c r="C154" s="295"/>
      <c r="D154" s="296"/>
      <c r="E154" s="297"/>
      <c r="F154" s="295"/>
      <c r="G154" s="296"/>
      <c r="H154" s="297"/>
      <c r="I154" s="295"/>
      <c r="J154" s="298"/>
      <c r="K154" s="299"/>
      <c r="L154" s="150"/>
      <c r="M154" s="151"/>
      <c r="N154" s="152"/>
    </row>
    <row r="155" spans="1:14" x14ac:dyDescent="0.2">
      <c r="A155" s="153">
        <v>1957</v>
      </c>
      <c r="B155" s="148" t="s">
        <v>12</v>
      </c>
      <c r="C155" s="295"/>
      <c r="D155" s="296"/>
      <c r="E155" s="297"/>
      <c r="F155" s="295"/>
      <c r="G155" s="296"/>
      <c r="H155" s="297"/>
      <c r="I155" s="295"/>
      <c r="J155" s="298"/>
      <c r="K155" s="299"/>
      <c r="L155" s="150"/>
      <c r="M155" s="151"/>
      <c r="N155" s="152"/>
    </row>
    <row r="156" spans="1:14" x14ac:dyDescent="0.2">
      <c r="A156" s="153">
        <v>1958</v>
      </c>
      <c r="B156" s="148" t="s">
        <v>12</v>
      </c>
      <c r="C156" s="295"/>
      <c r="D156" s="296"/>
      <c r="E156" s="297"/>
      <c r="F156" s="295"/>
      <c r="G156" s="296"/>
      <c r="H156" s="297"/>
      <c r="I156" s="295"/>
      <c r="J156" s="298"/>
      <c r="K156" s="299"/>
      <c r="L156" s="150"/>
      <c r="M156" s="151"/>
      <c r="N156" s="152"/>
    </row>
    <row r="157" spans="1:14" x14ac:dyDescent="0.2">
      <c r="A157" s="153">
        <v>1959</v>
      </c>
      <c r="B157" s="148" t="s">
        <v>12</v>
      </c>
      <c r="C157" s="295"/>
      <c r="D157" s="296"/>
      <c r="E157" s="297"/>
      <c r="F157" s="295"/>
      <c r="G157" s="296"/>
      <c r="H157" s="297"/>
      <c r="I157" s="295"/>
      <c r="J157" s="298"/>
      <c r="K157" s="299"/>
      <c r="L157" s="150"/>
      <c r="M157" s="151"/>
      <c r="N157" s="152"/>
    </row>
    <row r="158" spans="1:14" x14ac:dyDescent="0.2">
      <c r="A158" s="153">
        <v>1960</v>
      </c>
      <c r="B158" s="148" t="s">
        <v>12</v>
      </c>
      <c r="C158" s="295"/>
      <c r="D158" s="296"/>
      <c r="E158" s="297"/>
      <c r="F158" s="295"/>
      <c r="G158" s="296"/>
      <c r="H158" s="297"/>
      <c r="I158" s="295"/>
      <c r="J158" s="298"/>
      <c r="K158" s="299"/>
      <c r="L158" s="150"/>
      <c r="M158" s="151"/>
      <c r="N158" s="152"/>
    </row>
    <row r="159" spans="1:14" x14ac:dyDescent="0.2">
      <c r="A159" s="153">
        <v>1961</v>
      </c>
      <c r="B159" s="148" t="s">
        <v>12</v>
      </c>
      <c r="C159" s="295"/>
      <c r="D159" s="296"/>
      <c r="E159" s="297"/>
      <c r="F159" s="295"/>
      <c r="G159" s="296"/>
      <c r="H159" s="297"/>
      <c r="I159" s="295"/>
      <c r="J159" s="298"/>
      <c r="K159" s="299"/>
      <c r="L159" s="150"/>
      <c r="M159" s="151"/>
      <c r="N159" s="152"/>
    </row>
    <row r="160" spans="1:14" x14ac:dyDescent="0.2">
      <c r="A160" s="153">
        <v>1962</v>
      </c>
      <c r="B160" s="148" t="s">
        <v>12</v>
      </c>
      <c r="C160" s="295"/>
      <c r="D160" s="296"/>
      <c r="E160" s="297"/>
      <c r="F160" s="295"/>
      <c r="G160" s="296"/>
      <c r="H160" s="297"/>
      <c r="I160" s="295"/>
      <c r="J160" s="298"/>
      <c r="K160" s="299"/>
      <c r="L160" s="150"/>
      <c r="M160" s="151"/>
      <c r="N160" s="152"/>
    </row>
    <row r="161" spans="1:14" x14ac:dyDescent="0.2">
      <c r="A161" s="153">
        <v>1963</v>
      </c>
      <c r="B161" s="148" t="s">
        <v>12</v>
      </c>
      <c r="C161" s="295"/>
      <c r="D161" s="296"/>
      <c r="E161" s="297"/>
      <c r="F161" s="295"/>
      <c r="G161" s="296"/>
      <c r="H161" s="297"/>
      <c r="I161" s="295"/>
      <c r="J161" s="298"/>
      <c r="K161" s="299"/>
      <c r="L161" s="150"/>
      <c r="M161" s="151"/>
      <c r="N161" s="152"/>
    </row>
    <row r="162" spans="1:14" x14ac:dyDescent="0.2">
      <c r="A162" s="153">
        <v>1964</v>
      </c>
      <c r="B162" s="148" t="s">
        <v>12</v>
      </c>
      <c r="C162" s="149">
        <v>1953.91</v>
      </c>
      <c r="D162" s="147">
        <v>38.5</v>
      </c>
      <c r="E162" s="277">
        <v>1992.41</v>
      </c>
      <c r="F162" s="149"/>
      <c r="G162" s="147"/>
      <c r="H162" s="277">
        <v>0</v>
      </c>
      <c r="I162" s="149"/>
      <c r="J162" s="147"/>
      <c r="K162" s="148">
        <v>0</v>
      </c>
      <c r="L162" s="154">
        <v>1953.91</v>
      </c>
      <c r="M162" s="155">
        <v>38.5</v>
      </c>
      <c r="N162" s="156">
        <v>1992.41</v>
      </c>
    </row>
    <row r="163" spans="1:14" x14ac:dyDescent="0.2">
      <c r="A163" s="153">
        <v>1965</v>
      </c>
      <c r="B163" s="148" t="s">
        <v>12</v>
      </c>
      <c r="C163" s="149">
        <v>3439.01</v>
      </c>
      <c r="D163" s="147">
        <v>558.85</v>
      </c>
      <c r="E163" s="277">
        <v>3997.86</v>
      </c>
      <c r="F163" s="149">
        <v>1210.45</v>
      </c>
      <c r="G163" s="147">
        <v>602.15</v>
      </c>
      <c r="H163" s="277">
        <v>1812.6</v>
      </c>
      <c r="I163" s="149"/>
      <c r="J163" s="147"/>
      <c r="K163" s="148">
        <v>0</v>
      </c>
      <c r="L163" s="154">
        <v>4649.46</v>
      </c>
      <c r="M163" s="155">
        <v>1161</v>
      </c>
      <c r="N163" s="156">
        <v>5810.46</v>
      </c>
    </row>
    <row r="164" spans="1:14" x14ac:dyDescent="0.2">
      <c r="A164" s="153">
        <v>1966</v>
      </c>
      <c r="B164" s="148" t="s">
        <v>12</v>
      </c>
      <c r="C164" s="149">
        <v>4955.51</v>
      </c>
      <c r="D164" s="147">
        <v>1394.85</v>
      </c>
      <c r="E164" s="277">
        <v>6350.36</v>
      </c>
      <c r="F164" s="149">
        <v>1934.55</v>
      </c>
      <c r="G164" s="147">
        <v>795.4</v>
      </c>
      <c r="H164" s="277">
        <v>2729.95</v>
      </c>
      <c r="I164" s="149"/>
      <c r="J164" s="147"/>
      <c r="K164" s="148">
        <v>0</v>
      </c>
      <c r="L164" s="154">
        <v>6890.06</v>
      </c>
      <c r="M164" s="155">
        <v>2190.25</v>
      </c>
      <c r="N164" s="156">
        <v>9080.31</v>
      </c>
    </row>
    <row r="165" spans="1:14" x14ac:dyDescent="0.2">
      <c r="A165" s="153">
        <v>1967</v>
      </c>
      <c r="B165" s="148" t="s">
        <v>12</v>
      </c>
      <c r="C165" s="149">
        <v>5023.3100000000004</v>
      </c>
      <c r="D165" s="147">
        <v>1792.5</v>
      </c>
      <c r="E165" s="277">
        <v>6815.81</v>
      </c>
      <c r="F165" s="149">
        <v>2259.8000000000002</v>
      </c>
      <c r="G165" s="147">
        <v>1038.3499999999999</v>
      </c>
      <c r="H165" s="277">
        <v>3298.15</v>
      </c>
      <c r="I165" s="149"/>
      <c r="J165" s="147"/>
      <c r="K165" s="148">
        <v>0</v>
      </c>
      <c r="L165" s="154">
        <v>7283.11</v>
      </c>
      <c r="M165" s="155">
        <v>2830.85</v>
      </c>
      <c r="N165" s="156">
        <v>10113.959999999999</v>
      </c>
    </row>
    <row r="166" spans="1:14" x14ac:dyDescent="0.2">
      <c r="A166" s="153">
        <v>1968</v>
      </c>
      <c r="B166" s="148" t="s">
        <v>12</v>
      </c>
      <c r="C166" s="149">
        <v>5178.41</v>
      </c>
      <c r="D166" s="147">
        <v>1896.65</v>
      </c>
      <c r="E166" s="277">
        <v>7075.06</v>
      </c>
      <c r="F166" s="149">
        <v>2485.65</v>
      </c>
      <c r="G166" s="147">
        <v>1154.5</v>
      </c>
      <c r="H166" s="277">
        <v>3640.15</v>
      </c>
      <c r="I166" s="149"/>
      <c r="J166" s="147"/>
      <c r="K166" s="148">
        <v>0</v>
      </c>
      <c r="L166" s="154">
        <v>7664.06</v>
      </c>
      <c r="M166" s="155">
        <v>3051.15</v>
      </c>
      <c r="N166" s="156">
        <v>10715.21</v>
      </c>
    </row>
    <row r="167" spans="1:14" x14ac:dyDescent="0.2">
      <c r="A167" s="153">
        <v>1969</v>
      </c>
      <c r="B167" s="148" t="s">
        <v>12</v>
      </c>
      <c r="C167" s="149">
        <v>5627.06</v>
      </c>
      <c r="D167" s="147">
        <v>1970.05</v>
      </c>
      <c r="E167" s="277">
        <v>7597.11</v>
      </c>
      <c r="F167" s="149">
        <v>2628.8</v>
      </c>
      <c r="G167" s="147">
        <v>1350</v>
      </c>
      <c r="H167" s="277">
        <v>3978.8</v>
      </c>
      <c r="I167" s="149"/>
      <c r="J167" s="147"/>
      <c r="K167" s="148">
        <v>0</v>
      </c>
      <c r="L167" s="154">
        <v>8255.86</v>
      </c>
      <c r="M167" s="155">
        <v>3320.05</v>
      </c>
      <c r="N167" s="156">
        <v>11575.91</v>
      </c>
    </row>
    <row r="168" spans="1:14" x14ac:dyDescent="0.2">
      <c r="A168" s="153">
        <v>1970</v>
      </c>
      <c r="B168" s="148" t="s">
        <v>12</v>
      </c>
      <c r="C168" s="149">
        <v>5627.06</v>
      </c>
      <c r="D168" s="147">
        <v>1975.95</v>
      </c>
      <c r="E168" s="277">
        <v>7603.01</v>
      </c>
      <c r="F168" s="149">
        <v>2916.8</v>
      </c>
      <c r="G168" s="147">
        <v>1417.9</v>
      </c>
      <c r="H168" s="277">
        <v>4334.7</v>
      </c>
      <c r="I168" s="149"/>
      <c r="J168" s="147"/>
      <c r="K168" s="148">
        <v>0</v>
      </c>
      <c r="L168" s="154">
        <v>8543.86</v>
      </c>
      <c r="M168" s="155">
        <v>3393.85</v>
      </c>
      <c r="N168" s="156">
        <v>11937.71</v>
      </c>
    </row>
    <row r="169" spans="1:14" x14ac:dyDescent="0.2">
      <c r="A169" s="153">
        <v>1971</v>
      </c>
      <c r="B169" s="148" t="s">
        <v>12</v>
      </c>
      <c r="C169" s="149">
        <v>5795.16</v>
      </c>
      <c r="D169" s="147">
        <v>2015.45</v>
      </c>
      <c r="E169" s="277">
        <v>7810.61</v>
      </c>
      <c r="F169" s="149">
        <v>2916.8</v>
      </c>
      <c r="G169" s="147">
        <v>1417.9</v>
      </c>
      <c r="H169" s="277">
        <v>4334.7</v>
      </c>
      <c r="I169" s="149"/>
      <c r="J169" s="147"/>
      <c r="K169" s="148">
        <v>0</v>
      </c>
      <c r="L169" s="154">
        <v>8711.9599999999991</v>
      </c>
      <c r="M169" s="155">
        <v>3433.35</v>
      </c>
      <c r="N169" s="156">
        <v>12145.31</v>
      </c>
    </row>
    <row r="170" spans="1:14" x14ac:dyDescent="0.2">
      <c r="A170" s="153">
        <v>1972</v>
      </c>
      <c r="B170" s="148" t="s">
        <v>12</v>
      </c>
      <c r="C170" s="149">
        <v>5795.16</v>
      </c>
      <c r="D170" s="147">
        <v>2069.25</v>
      </c>
      <c r="E170" s="277">
        <v>7864.41</v>
      </c>
      <c r="F170" s="149">
        <v>2916.8</v>
      </c>
      <c r="G170" s="147">
        <v>1438.95</v>
      </c>
      <c r="H170" s="277">
        <v>4355.75</v>
      </c>
      <c r="I170" s="149"/>
      <c r="J170" s="147"/>
      <c r="K170" s="148">
        <v>0</v>
      </c>
      <c r="L170" s="154">
        <v>8711.9599999999991</v>
      </c>
      <c r="M170" s="155">
        <v>3508.2</v>
      </c>
      <c r="N170" s="156">
        <v>12220.16</v>
      </c>
    </row>
    <row r="171" spans="1:14" x14ac:dyDescent="0.2">
      <c r="A171" s="153">
        <v>1973</v>
      </c>
      <c r="B171" s="148" t="s">
        <v>12</v>
      </c>
      <c r="C171" s="149">
        <v>5805.76</v>
      </c>
      <c r="D171" s="147">
        <v>2069.25</v>
      </c>
      <c r="E171" s="277">
        <v>7875.01</v>
      </c>
      <c r="F171" s="149">
        <v>2916.8</v>
      </c>
      <c r="G171" s="147">
        <v>1461</v>
      </c>
      <c r="H171" s="277">
        <v>4377.8</v>
      </c>
      <c r="I171" s="149"/>
      <c r="J171" s="147"/>
      <c r="K171" s="148">
        <v>0</v>
      </c>
      <c r="L171" s="154">
        <v>8722.56</v>
      </c>
      <c r="M171" s="155">
        <v>3530.25</v>
      </c>
      <c r="N171" s="156">
        <v>12252.81</v>
      </c>
    </row>
    <row r="172" spans="1:14" x14ac:dyDescent="0.2">
      <c r="A172" s="153">
        <v>1974</v>
      </c>
      <c r="B172" s="148" t="s">
        <v>12</v>
      </c>
      <c r="C172" s="149">
        <v>5805.76</v>
      </c>
      <c r="D172" s="147">
        <v>2096.25</v>
      </c>
      <c r="E172" s="277">
        <v>7902.01</v>
      </c>
      <c r="F172" s="149">
        <v>2916.8</v>
      </c>
      <c r="G172" s="147">
        <v>1468.5</v>
      </c>
      <c r="H172" s="277">
        <v>4385.3</v>
      </c>
      <c r="I172" s="149"/>
      <c r="J172" s="147"/>
      <c r="K172" s="148">
        <v>0</v>
      </c>
      <c r="L172" s="154">
        <v>8722.56</v>
      </c>
      <c r="M172" s="155">
        <v>3564.75</v>
      </c>
      <c r="N172" s="156">
        <v>12287.31</v>
      </c>
    </row>
    <row r="173" spans="1:14" x14ac:dyDescent="0.2">
      <c r="A173" s="153">
        <v>1975</v>
      </c>
      <c r="B173" s="148" t="s">
        <v>12</v>
      </c>
      <c r="C173" s="149">
        <v>5805.76</v>
      </c>
      <c r="D173" s="147">
        <v>2096.25</v>
      </c>
      <c r="E173" s="277">
        <v>7902.01</v>
      </c>
      <c r="F173" s="149">
        <v>2916.8</v>
      </c>
      <c r="G173" s="147">
        <v>1541.85</v>
      </c>
      <c r="H173" s="277">
        <v>4458.6499999999996</v>
      </c>
      <c r="I173" s="149"/>
      <c r="J173" s="147"/>
      <c r="K173" s="148">
        <v>0</v>
      </c>
      <c r="L173" s="154">
        <v>8722.56</v>
      </c>
      <c r="M173" s="155">
        <v>3638.1</v>
      </c>
      <c r="N173" s="156">
        <v>12360.66</v>
      </c>
    </row>
    <row r="174" spans="1:14" x14ac:dyDescent="0.2">
      <c r="A174" s="153">
        <v>1976</v>
      </c>
      <c r="B174" s="148" t="s">
        <v>12</v>
      </c>
      <c r="C174" s="149">
        <v>5805.76</v>
      </c>
      <c r="D174" s="147">
        <v>2096.25</v>
      </c>
      <c r="E174" s="277">
        <v>7902.01</v>
      </c>
      <c r="F174" s="149">
        <v>2916.8</v>
      </c>
      <c r="G174" s="147">
        <v>1541.85</v>
      </c>
      <c r="H174" s="277">
        <v>4458.6499999999996</v>
      </c>
      <c r="I174" s="149"/>
      <c r="J174" s="147"/>
      <c r="K174" s="148">
        <v>0</v>
      </c>
      <c r="L174" s="154">
        <v>8722.56</v>
      </c>
      <c r="M174" s="155">
        <v>3638.1</v>
      </c>
      <c r="N174" s="156">
        <v>12360.66</v>
      </c>
    </row>
    <row r="175" spans="1:14" x14ac:dyDescent="0.2">
      <c r="A175" s="153">
        <v>1977</v>
      </c>
      <c r="B175" s="148" t="s">
        <v>12</v>
      </c>
      <c r="C175" s="149">
        <v>5805.76</v>
      </c>
      <c r="D175" s="147">
        <v>2069.25</v>
      </c>
      <c r="E175" s="277">
        <v>7875.01</v>
      </c>
      <c r="F175" s="149">
        <v>2915.25</v>
      </c>
      <c r="G175" s="147">
        <v>1616.3</v>
      </c>
      <c r="H175" s="277">
        <v>4531.55</v>
      </c>
      <c r="I175" s="149"/>
      <c r="J175" s="147"/>
      <c r="K175" s="148">
        <v>0</v>
      </c>
      <c r="L175" s="154">
        <v>8721.01</v>
      </c>
      <c r="M175" s="155">
        <v>3685.55</v>
      </c>
      <c r="N175" s="156">
        <v>12406.56</v>
      </c>
    </row>
    <row r="176" spans="1:14" x14ac:dyDescent="0.2">
      <c r="A176" s="153">
        <v>1978</v>
      </c>
      <c r="B176" s="148" t="s">
        <v>12</v>
      </c>
      <c r="C176" s="149">
        <v>5805.76</v>
      </c>
      <c r="D176" s="147">
        <v>2079.1</v>
      </c>
      <c r="E176" s="277">
        <v>7884.86</v>
      </c>
      <c r="F176" s="149">
        <v>2915.25</v>
      </c>
      <c r="G176" s="147">
        <v>1624.2</v>
      </c>
      <c r="H176" s="277">
        <v>4539.45</v>
      </c>
      <c r="I176" s="149"/>
      <c r="J176" s="147"/>
      <c r="K176" s="148">
        <v>0</v>
      </c>
      <c r="L176" s="154">
        <v>8721.01</v>
      </c>
      <c r="M176" s="155">
        <v>3703.3</v>
      </c>
      <c r="N176" s="156">
        <v>12424.31</v>
      </c>
    </row>
    <row r="177" spans="1:14" x14ac:dyDescent="0.2">
      <c r="A177" s="153">
        <v>1979</v>
      </c>
      <c r="B177" s="148" t="s">
        <v>12</v>
      </c>
      <c r="C177" s="149">
        <v>5773.86</v>
      </c>
      <c r="D177" s="147">
        <v>2152.25</v>
      </c>
      <c r="E177" s="277">
        <v>7926.11</v>
      </c>
      <c r="F177" s="149">
        <v>2915.25</v>
      </c>
      <c r="G177" s="147">
        <v>1624.2</v>
      </c>
      <c r="H177" s="277">
        <v>4539.45</v>
      </c>
      <c r="I177" s="149"/>
      <c r="J177" s="147"/>
      <c r="K177" s="148">
        <v>0</v>
      </c>
      <c r="L177" s="154">
        <v>8689.11</v>
      </c>
      <c r="M177" s="155">
        <v>3776.45</v>
      </c>
      <c r="N177" s="156">
        <v>12465.56</v>
      </c>
    </row>
    <row r="178" spans="1:14" x14ac:dyDescent="0.2">
      <c r="A178" s="153">
        <v>1980</v>
      </c>
      <c r="B178" s="148" t="s">
        <v>12</v>
      </c>
      <c r="C178" s="149">
        <v>6037.16</v>
      </c>
      <c r="D178" s="147">
        <v>2212.9499999999998</v>
      </c>
      <c r="E178" s="277">
        <v>8250.11</v>
      </c>
      <c r="F178" s="149">
        <v>2922.65</v>
      </c>
      <c r="G178" s="147">
        <v>1610.5</v>
      </c>
      <c r="H178" s="277">
        <v>4533.1499999999996</v>
      </c>
      <c r="I178" s="149"/>
      <c r="J178" s="147"/>
      <c r="K178" s="148">
        <v>0</v>
      </c>
      <c r="L178" s="154">
        <v>8959.81</v>
      </c>
      <c r="M178" s="155">
        <v>3823.45</v>
      </c>
      <c r="N178" s="156">
        <v>12783.26</v>
      </c>
    </row>
    <row r="179" spans="1:14" x14ac:dyDescent="0.2">
      <c r="A179" s="153">
        <v>1981</v>
      </c>
      <c r="B179" s="148" t="s">
        <v>12</v>
      </c>
      <c r="C179" s="149">
        <v>6007.46</v>
      </c>
      <c r="D179" s="147">
        <v>2247.85</v>
      </c>
      <c r="E179" s="277">
        <v>8255.31</v>
      </c>
      <c r="F179" s="149">
        <v>2922.65</v>
      </c>
      <c r="G179" s="147">
        <v>1610.5</v>
      </c>
      <c r="H179" s="277">
        <v>4533.1499999999996</v>
      </c>
      <c r="I179" s="149"/>
      <c r="J179" s="147"/>
      <c r="K179" s="148">
        <v>0</v>
      </c>
      <c r="L179" s="154">
        <v>8930.11</v>
      </c>
      <c r="M179" s="155">
        <v>3858.35</v>
      </c>
      <c r="N179" s="156">
        <v>12788.46</v>
      </c>
    </row>
    <row r="180" spans="1:14" x14ac:dyDescent="0.2">
      <c r="A180" s="153">
        <v>1982</v>
      </c>
      <c r="B180" s="148" t="s">
        <v>12</v>
      </c>
      <c r="C180" s="149">
        <v>6012.66</v>
      </c>
      <c r="D180" s="147">
        <v>2262.1999999999998</v>
      </c>
      <c r="E180" s="277">
        <v>8274.86</v>
      </c>
      <c r="F180" s="149">
        <v>2951.85</v>
      </c>
      <c r="G180" s="147">
        <v>1621.55</v>
      </c>
      <c r="H180" s="277">
        <v>4573.3999999999996</v>
      </c>
      <c r="I180" s="149"/>
      <c r="J180" s="147"/>
      <c r="K180" s="148">
        <v>0</v>
      </c>
      <c r="L180" s="154">
        <v>8964.51</v>
      </c>
      <c r="M180" s="155">
        <v>3883.75</v>
      </c>
      <c r="N180" s="156">
        <v>12848.26</v>
      </c>
    </row>
    <row r="181" spans="1:14" x14ac:dyDescent="0.2">
      <c r="A181" s="153">
        <v>1983</v>
      </c>
      <c r="B181" s="148" t="s">
        <v>12</v>
      </c>
      <c r="C181" s="149">
        <v>6012.66</v>
      </c>
      <c r="D181" s="147">
        <v>2262.1999999999998</v>
      </c>
      <c r="E181" s="277">
        <v>8274.86</v>
      </c>
      <c r="F181" s="149">
        <v>2973.55</v>
      </c>
      <c r="G181" s="147">
        <v>1644.75</v>
      </c>
      <c r="H181" s="277">
        <v>4618.3</v>
      </c>
      <c r="I181" s="149"/>
      <c r="J181" s="147"/>
      <c r="K181" s="148">
        <v>0</v>
      </c>
      <c r="L181" s="154">
        <v>8986.2099999999991</v>
      </c>
      <c r="M181" s="155">
        <v>3906.95</v>
      </c>
      <c r="N181" s="156">
        <v>12893.16</v>
      </c>
    </row>
    <row r="182" spans="1:14" x14ac:dyDescent="0.2">
      <c r="A182" s="153">
        <v>1984</v>
      </c>
      <c r="B182" s="148" t="s">
        <v>12</v>
      </c>
      <c r="C182" s="149">
        <v>6006.06</v>
      </c>
      <c r="D182" s="147">
        <v>2265.4</v>
      </c>
      <c r="E182" s="277">
        <v>8271.4599999999991</v>
      </c>
      <c r="F182" s="149">
        <v>2974.5</v>
      </c>
      <c r="G182" s="147">
        <v>1644.5</v>
      </c>
      <c r="H182" s="277">
        <v>4619</v>
      </c>
      <c r="I182" s="149"/>
      <c r="J182" s="147"/>
      <c r="K182" s="148">
        <v>0</v>
      </c>
      <c r="L182" s="154">
        <v>8980.56</v>
      </c>
      <c r="M182" s="155">
        <v>3909.9</v>
      </c>
      <c r="N182" s="156">
        <v>12890.46</v>
      </c>
    </row>
    <row r="183" spans="1:14" x14ac:dyDescent="0.2">
      <c r="A183" s="153">
        <v>1985</v>
      </c>
      <c r="B183" s="148" t="s">
        <v>12</v>
      </c>
      <c r="C183" s="149">
        <v>6006.06</v>
      </c>
      <c r="D183" s="147">
        <v>2273.3000000000002</v>
      </c>
      <c r="E183" s="277">
        <v>8279.36</v>
      </c>
      <c r="F183" s="149">
        <v>3000.7</v>
      </c>
      <c r="G183" s="147">
        <v>1643.05</v>
      </c>
      <c r="H183" s="277">
        <v>4643.75</v>
      </c>
      <c r="I183" s="149"/>
      <c r="J183" s="147"/>
      <c r="K183" s="148">
        <v>0</v>
      </c>
      <c r="L183" s="154">
        <v>9006.76</v>
      </c>
      <c r="M183" s="155">
        <v>3916.35</v>
      </c>
      <c r="N183" s="156">
        <v>12923.11</v>
      </c>
    </row>
    <row r="184" spans="1:14" x14ac:dyDescent="0.2">
      <c r="A184" s="153">
        <v>1986</v>
      </c>
      <c r="B184" s="148" t="s">
        <v>12</v>
      </c>
      <c r="C184" s="149">
        <v>6006.06</v>
      </c>
      <c r="D184" s="147">
        <v>2273.3000000000002</v>
      </c>
      <c r="E184" s="277">
        <v>8279.36</v>
      </c>
      <c r="F184" s="149">
        <v>3000.7</v>
      </c>
      <c r="G184" s="147">
        <v>1643.05</v>
      </c>
      <c r="H184" s="277">
        <v>4643.75</v>
      </c>
      <c r="I184" s="149"/>
      <c r="J184" s="147"/>
      <c r="K184" s="148">
        <v>0</v>
      </c>
      <c r="L184" s="154">
        <v>9006.76</v>
      </c>
      <c r="M184" s="155">
        <v>3916.35</v>
      </c>
      <c r="N184" s="156">
        <v>12923.11</v>
      </c>
    </row>
    <row r="185" spans="1:14" x14ac:dyDescent="0.2">
      <c r="A185" s="153">
        <v>1987</v>
      </c>
      <c r="B185" s="148" t="s">
        <v>12</v>
      </c>
      <c r="C185" s="149">
        <v>6006.06</v>
      </c>
      <c r="D185" s="147">
        <v>2273.3000000000002</v>
      </c>
      <c r="E185" s="277">
        <v>8279.36</v>
      </c>
      <c r="F185" s="149">
        <v>2919.4</v>
      </c>
      <c r="G185" s="147">
        <v>1630.65</v>
      </c>
      <c r="H185" s="277">
        <v>4550.05</v>
      </c>
      <c r="I185" s="149"/>
      <c r="J185" s="147"/>
      <c r="K185" s="148">
        <v>0</v>
      </c>
      <c r="L185" s="154">
        <v>8925.4599999999991</v>
      </c>
      <c r="M185" s="155">
        <v>3903.95</v>
      </c>
      <c r="N185" s="156">
        <v>12829.41</v>
      </c>
    </row>
    <row r="186" spans="1:14" x14ac:dyDescent="0.2">
      <c r="A186" s="153">
        <v>1988</v>
      </c>
      <c r="B186" s="148" t="s">
        <v>12</v>
      </c>
      <c r="C186" s="149">
        <v>5896.66</v>
      </c>
      <c r="D186" s="147">
        <v>2314.0500000000002</v>
      </c>
      <c r="E186" s="277">
        <v>8210.7099999999991</v>
      </c>
      <c r="F186" s="149">
        <v>2919.4</v>
      </c>
      <c r="G186" s="147">
        <v>1630.65</v>
      </c>
      <c r="H186" s="277">
        <v>4550.05</v>
      </c>
      <c r="I186" s="149"/>
      <c r="J186" s="147"/>
      <c r="K186" s="148">
        <v>0</v>
      </c>
      <c r="L186" s="154">
        <v>8816.06</v>
      </c>
      <c r="M186" s="155">
        <v>3944.7</v>
      </c>
      <c r="N186" s="156">
        <v>12760.76</v>
      </c>
    </row>
    <row r="187" spans="1:14" x14ac:dyDescent="0.2">
      <c r="A187" s="153">
        <v>1989</v>
      </c>
      <c r="B187" s="148" t="s">
        <v>12</v>
      </c>
      <c r="C187" s="149">
        <v>5896.66</v>
      </c>
      <c r="D187" s="147">
        <v>2322.65</v>
      </c>
      <c r="E187" s="277">
        <v>8219.31</v>
      </c>
      <c r="F187" s="149">
        <v>2919.4</v>
      </c>
      <c r="G187" s="147">
        <v>1630.65</v>
      </c>
      <c r="H187" s="277">
        <v>4550.05</v>
      </c>
      <c r="I187" s="149"/>
      <c r="J187" s="147"/>
      <c r="K187" s="148">
        <v>0</v>
      </c>
      <c r="L187" s="154">
        <v>8816.06</v>
      </c>
      <c r="M187" s="155">
        <v>3953.3</v>
      </c>
      <c r="N187" s="156">
        <v>12769.36</v>
      </c>
    </row>
    <row r="188" spans="1:14" x14ac:dyDescent="0.2">
      <c r="A188" s="153">
        <v>1990</v>
      </c>
      <c r="B188" s="148" t="s">
        <v>12</v>
      </c>
      <c r="C188" s="149">
        <v>5896.66</v>
      </c>
      <c r="D188" s="147">
        <v>2333.8000000000002</v>
      </c>
      <c r="E188" s="277">
        <v>8230.4599999999991</v>
      </c>
      <c r="F188" s="149">
        <v>3044.2</v>
      </c>
      <c r="G188" s="147">
        <v>1613.75</v>
      </c>
      <c r="H188" s="277">
        <v>4657.95</v>
      </c>
      <c r="I188" s="149"/>
      <c r="J188" s="147"/>
      <c r="K188" s="148">
        <v>0</v>
      </c>
      <c r="L188" s="154">
        <v>8940.86</v>
      </c>
      <c r="M188" s="155">
        <v>3947.55</v>
      </c>
      <c r="N188" s="156">
        <v>12888.41</v>
      </c>
    </row>
    <row r="189" spans="1:14" x14ac:dyDescent="0.2">
      <c r="A189" s="153">
        <v>1991</v>
      </c>
      <c r="B189" s="148" t="s">
        <v>12</v>
      </c>
      <c r="C189" s="149">
        <v>5963.61</v>
      </c>
      <c r="D189" s="147">
        <v>2382.9499999999998</v>
      </c>
      <c r="E189" s="277">
        <v>8346.56</v>
      </c>
      <c r="F189" s="149">
        <v>3054.35</v>
      </c>
      <c r="G189" s="147">
        <v>1615.1</v>
      </c>
      <c r="H189" s="277">
        <v>4669.45</v>
      </c>
      <c r="I189" s="149"/>
      <c r="J189" s="147"/>
      <c r="K189" s="148">
        <v>0</v>
      </c>
      <c r="L189" s="154">
        <v>9017.9599999999991</v>
      </c>
      <c r="M189" s="155">
        <v>3998.05</v>
      </c>
      <c r="N189" s="156">
        <v>13016.01</v>
      </c>
    </row>
    <row r="190" spans="1:14" x14ac:dyDescent="0.2">
      <c r="A190" s="153">
        <v>1992</v>
      </c>
      <c r="B190" s="148" t="s">
        <v>12</v>
      </c>
      <c r="C190" s="149">
        <v>5963.61</v>
      </c>
      <c r="D190" s="147">
        <v>2384</v>
      </c>
      <c r="E190" s="277">
        <v>8347.61</v>
      </c>
      <c r="F190" s="149">
        <v>3054.35</v>
      </c>
      <c r="G190" s="147">
        <v>1615.1</v>
      </c>
      <c r="H190" s="277">
        <v>4669.45</v>
      </c>
      <c r="I190" s="149"/>
      <c r="J190" s="147"/>
      <c r="K190" s="148">
        <v>0</v>
      </c>
      <c r="L190" s="154">
        <v>9017.9599999999991</v>
      </c>
      <c r="M190" s="155">
        <v>3999.1</v>
      </c>
      <c r="N190" s="156">
        <v>13017.06</v>
      </c>
    </row>
    <row r="191" spans="1:14" x14ac:dyDescent="0.2">
      <c r="A191" s="153">
        <v>1993</v>
      </c>
      <c r="B191" s="148" t="s">
        <v>12</v>
      </c>
      <c r="C191" s="149">
        <v>6053.56</v>
      </c>
      <c r="D191" s="147">
        <v>2398.4</v>
      </c>
      <c r="E191" s="277">
        <v>8451.9599999999991</v>
      </c>
      <c r="F191" s="149">
        <v>3054.35</v>
      </c>
      <c r="G191" s="147">
        <v>1619.05</v>
      </c>
      <c r="H191" s="277">
        <v>4673.3999999999996</v>
      </c>
      <c r="I191" s="149">
        <v>1631.4</v>
      </c>
      <c r="J191" s="147"/>
      <c r="K191" s="148">
        <v>1631.4</v>
      </c>
      <c r="L191" s="154">
        <v>10739.31</v>
      </c>
      <c r="M191" s="155">
        <v>4017.45</v>
      </c>
      <c r="N191" s="156">
        <v>14756.76</v>
      </c>
    </row>
    <row r="192" spans="1:14" x14ac:dyDescent="0.2">
      <c r="A192" s="153">
        <v>1994</v>
      </c>
      <c r="B192" s="148" t="s">
        <v>12</v>
      </c>
      <c r="C192" s="149">
        <v>6170.11</v>
      </c>
      <c r="D192" s="147">
        <v>2421.1</v>
      </c>
      <c r="E192" s="277">
        <v>8591.2099999999991</v>
      </c>
      <c r="F192" s="149">
        <v>3053.65</v>
      </c>
      <c r="G192" s="147">
        <v>1630.3</v>
      </c>
      <c r="H192" s="277">
        <v>4683.95</v>
      </c>
      <c r="I192" s="149">
        <v>1631.4</v>
      </c>
      <c r="J192" s="147">
        <v>8.4499999999999993</v>
      </c>
      <c r="K192" s="148">
        <v>1639.85</v>
      </c>
      <c r="L192" s="154">
        <v>10855.16</v>
      </c>
      <c r="M192" s="155">
        <v>4059.85</v>
      </c>
      <c r="N192" s="156">
        <v>14915.01</v>
      </c>
    </row>
    <row r="193" spans="1:14" x14ac:dyDescent="0.2">
      <c r="A193" s="153">
        <v>1995</v>
      </c>
      <c r="B193" s="148" t="s">
        <v>12</v>
      </c>
      <c r="C193" s="149">
        <v>6180.06</v>
      </c>
      <c r="D193" s="147">
        <v>2431.4</v>
      </c>
      <c r="E193" s="277">
        <v>8611.4599999999991</v>
      </c>
      <c r="F193" s="149">
        <v>3054.8</v>
      </c>
      <c r="G193" s="147">
        <v>1628</v>
      </c>
      <c r="H193" s="277">
        <v>4682.8</v>
      </c>
      <c r="I193" s="147">
        <v>1654.2</v>
      </c>
      <c r="J193" s="147">
        <v>119</v>
      </c>
      <c r="K193" s="148">
        <v>1773.2</v>
      </c>
      <c r="L193" s="154">
        <v>10889.06</v>
      </c>
      <c r="M193" s="155">
        <v>4178.3999999999996</v>
      </c>
      <c r="N193" s="156">
        <v>15067.46</v>
      </c>
    </row>
    <row r="194" spans="1:14" x14ac:dyDescent="0.2">
      <c r="A194" s="145">
        <v>1996</v>
      </c>
      <c r="B194" s="146" t="s">
        <v>12</v>
      </c>
      <c r="C194" s="300">
        <v>6189.21</v>
      </c>
      <c r="D194" s="301">
        <v>2388.5500000000002</v>
      </c>
      <c r="E194" s="302">
        <v>8577.76</v>
      </c>
      <c r="F194" s="300">
        <v>3075.85</v>
      </c>
      <c r="G194" s="301">
        <v>1628</v>
      </c>
      <c r="H194" s="302">
        <v>4703.8500000000004</v>
      </c>
      <c r="I194" s="301">
        <v>1749.45</v>
      </c>
      <c r="J194" s="301">
        <v>221.35</v>
      </c>
      <c r="K194" s="146">
        <v>1970.8</v>
      </c>
      <c r="L194" s="303">
        <v>11014.51</v>
      </c>
      <c r="M194" s="304">
        <v>4237.8999999999996</v>
      </c>
      <c r="N194" s="305">
        <v>15252.41</v>
      </c>
    </row>
    <row r="195" spans="1:14" x14ac:dyDescent="0.2">
      <c r="A195" s="145">
        <v>1997</v>
      </c>
      <c r="B195" s="146" t="s">
        <v>12</v>
      </c>
      <c r="C195" s="300">
        <v>6277.61</v>
      </c>
      <c r="D195" s="301">
        <v>2419.08</v>
      </c>
      <c r="E195" s="302">
        <v>8696.69</v>
      </c>
      <c r="F195" s="300">
        <v>3042.1</v>
      </c>
      <c r="G195" s="301">
        <v>1476.83</v>
      </c>
      <c r="H195" s="302">
        <v>4518.93</v>
      </c>
      <c r="I195" s="301">
        <v>1770.94</v>
      </c>
      <c r="J195" s="301">
        <v>265.16000000000003</v>
      </c>
      <c r="K195" s="146">
        <v>2036.1</v>
      </c>
      <c r="L195" s="303">
        <v>11090.65</v>
      </c>
      <c r="M195" s="304">
        <v>4161.07</v>
      </c>
      <c r="N195" s="305">
        <v>15251.72</v>
      </c>
    </row>
    <row r="196" spans="1:14" x14ac:dyDescent="0.2">
      <c r="A196" s="145">
        <v>1998</v>
      </c>
      <c r="B196" s="146" t="s">
        <v>12</v>
      </c>
      <c r="C196" s="300">
        <v>6849.84</v>
      </c>
      <c r="D196" s="301">
        <v>2495.13</v>
      </c>
      <c r="E196" s="302">
        <v>9344.9699999999993</v>
      </c>
      <c r="F196" s="300">
        <v>3042.1</v>
      </c>
      <c r="G196" s="301">
        <v>1476.83</v>
      </c>
      <c r="H196" s="302">
        <v>4518.93</v>
      </c>
      <c r="I196" s="301">
        <v>1791.09</v>
      </c>
      <c r="J196" s="301">
        <v>280.02999999999997</v>
      </c>
      <c r="K196" s="146">
        <v>2071.12</v>
      </c>
      <c r="L196" s="303">
        <v>11683.03</v>
      </c>
      <c r="M196" s="304">
        <v>4251.99</v>
      </c>
      <c r="N196" s="305">
        <v>15935.02</v>
      </c>
    </row>
    <row r="197" spans="1:14" x14ac:dyDescent="0.2">
      <c r="A197" s="145">
        <v>1999</v>
      </c>
      <c r="B197" s="146" t="s">
        <v>12</v>
      </c>
      <c r="C197" s="300">
        <v>6438.43</v>
      </c>
      <c r="D197" s="301">
        <v>2555.5700000000002</v>
      </c>
      <c r="E197" s="302">
        <v>8994</v>
      </c>
      <c r="F197" s="300">
        <v>3042.1</v>
      </c>
      <c r="G197" s="301">
        <v>1476.83</v>
      </c>
      <c r="H197" s="302">
        <v>4518.93</v>
      </c>
      <c r="I197" s="301">
        <v>1912.51</v>
      </c>
      <c r="J197" s="301">
        <v>425.69</v>
      </c>
      <c r="K197" s="146">
        <v>2338.1999999999998</v>
      </c>
      <c r="L197" s="303">
        <v>11393.04</v>
      </c>
      <c r="M197" s="304">
        <v>4458.09</v>
      </c>
      <c r="N197" s="305">
        <v>15851.13</v>
      </c>
    </row>
    <row r="198" spans="1:14" x14ac:dyDescent="0.2">
      <c r="A198" s="145">
        <v>2000</v>
      </c>
      <c r="B198" s="146" t="s">
        <v>12</v>
      </c>
      <c r="C198" s="300">
        <v>6526.07</v>
      </c>
      <c r="D198" s="301">
        <v>2587.1999999999998</v>
      </c>
      <c r="E198" s="302">
        <v>9113.27</v>
      </c>
      <c r="F198" s="300">
        <v>3042.1</v>
      </c>
      <c r="G198" s="301">
        <v>1476.83</v>
      </c>
      <c r="H198" s="302">
        <v>4518.93</v>
      </c>
      <c r="I198" s="301">
        <v>1964.43</v>
      </c>
      <c r="J198" s="301">
        <v>367.6</v>
      </c>
      <c r="K198" s="146">
        <v>2332.0300000000002</v>
      </c>
      <c r="L198" s="303">
        <v>11532.6</v>
      </c>
      <c r="M198" s="304">
        <v>4431.63</v>
      </c>
      <c r="N198" s="305">
        <v>15964.23</v>
      </c>
    </row>
    <row r="199" spans="1:14" x14ac:dyDescent="0.2">
      <c r="A199" s="145">
        <v>2001</v>
      </c>
      <c r="B199" s="146" t="s">
        <v>12</v>
      </c>
      <c r="C199" s="300">
        <v>6638.75</v>
      </c>
      <c r="D199" s="301">
        <v>2651.71</v>
      </c>
      <c r="E199" s="302">
        <v>9290.4599999999991</v>
      </c>
      <c r="F199" s="300">
        <v>3042.1</v>
      </c>
      <c r="G199" s="301">
        <v>1476.83</v>
      </c>
      <c r="H199" s="302">
        <v>4518.93</v>
      </c>
      <c r="I199" s="301">
        <v>2006.47</v>
      </c>
      <c r="J199" s="301">
        <v>413.49</v>
      </c>
      <c r="K199" s="146">
        <v>2419.96</v>
      </c>
      <c r="L199" s="303">
        <v>11687.32</v>
      </c>
      <c r="M199" s="304">
        <v>4542.03</v>
      </c>
      <c r="N199" s="305">
        <v>16229.35</v>
      </c>
    </row>
    <row r="200" spans="1:14" x14ac:dyDescent="0.2">
      <c r="A200" s="145">
        <v>2002</v>
      </c>
      <c r="B200" s="146" t="s">
        <v>12</v>
      </c>
      <c r="C200" s="300">
        <v>6662.65</v>
      </c>
      <c r="D200" s="301">
        <v>2634.31</v>
      </c>
      <c r="E200" s="302">
        <v>9296.9599999999991</v>
      </c>
      <c r="F200" s="300">
        <v>3042.1</v>
      </c>
      <c r="G200" s="301">
        <v>1476.83</v>
      </c>
      <c r="H200" s="302">
        <v>4518.93</v>
      </c>
      <c r="I200" s="301">
        <v>2036.91</v>
      </c>
      <c r="J200" s="301">
        <v>439.32</v>
      </c>
      <c r="K200" s="146">
        <v>2476.23</v>
      </c>
      <c r="L200" s="303">
        <v>11741.66</v>
      </c>
      <c r="M200" s="304">
        <v>4550.46</v>
      </c>
      <c r="N200" s="305">
        <v>16292.12</v>
      </c>
    </row>
    <row r="201" spans="1:14" x14ac:dyDescent="0.2">
      <c r="A201" s="145" t="s">
        <v>31</v>
      </c>
      <c r="B201" s="146" t="s">
        <v>12</v>
      </c>
      <c r="C201" s="300">
        <v>6716.07</v>
      </c>
      <c r="D201" s="301">
        <v>2645.26</v>
      </c>
      <c r="E201" s="302">
        <v>9361.33</v>
      </c>
      <c r="F201" s="300">
        <v>3039.15</v>
      </c>
      <c r="G201" s="301">
        <v>1496.37</v>
      </c>
      <c r="H201" s="302">
        <v>4535.5200000000004</v>
      </c>
      <c r="I201" s="301">
        <v>2036.91</v>
      </c>
      <c r="J201" s="301">
        <v>439.32</v>
      </c>
      <c r="K201" s="146">
        <v>2476.23</v>
      </c>
      <c r="L201" s="303">
        <v>11792.13</v>
      </c>
      <c r="M201" s="304">
        <v>4580.95</v>
      </c>
      <c r="N201" s="305">
        <v>16373.08</v>
      </c>
    </row>
    <row r="202" spans="1:14" x14ac:dyDescent="0.2">
      <c r="A202" s="145" t="s">
        <v>32</v>
      </c>
      <c r="B202" s="146" t="s">
        <v>12</v>
      </c>
      <c r="C202" s="300">
        <v>6721.42</v>
      </c>
      <c r="D202" s="301">
        <v>2649.06</v>
      </c>
      <c r="E202" s="302">
        <v>9370.48</v>
      </c>
      <c r="F202" s="300">
        <v>3043.42</v>
      </c>
      <c r="G202" s="301">
        <v>1496.37</v>
      </c>
      <c r="H202" s="302">
        <v>4539.79</v>
      </c>
      <c r="I202" s="301">
        <v>2052.4699999999998</v>
      </c>
      <c r="J202" s="301">
        <v>468.55</v>
      </c>
      <c r="K202" s="146">
        <v>2521.02</v>
      </c>
      <c r="L202" s="303">
        <v>11817.31</v>
      </c>
      <c r="M202" s="304">
        <v>4613.9799999999996</v>
      </c>
      <c r="N202" s="305">
        <v>16431.29</v>
      </c>
    </row>
    <row r="203" spans="1:14" x14ac:dyDescent="0.2">
      <c r="A203" s="145"/>
      <c r="B203" s="146"/>
      <c r="C203" s="300"/>
      <c r="D203" s="301"/>
      <c r="E203" s="302"/>
      <c r="F203" s="300"/>
      <c r="G203" s="301"/>
      <c r="H203" s="302"/>
      <c r="I203" s="301"/>
      <c r="J203" s="301"/>
      <c r="K203" s="146"/>
      <c r="L203" s="303"/>
      <c r="M203" s="304"/>
      <c r="N203" s="305"/>
    </row>
    <row r="204" spans="1:14" x14ac:dyDescent="0.2">
      <c r="A204" s="145"/>
      <c r="B204" s="146"/>
      <c r="C204" s="300"/>
      <c r="D204" s="301"/>
      <c r="E204" s="302"/>
      <c r="F204" s="300"/>
      <c r="G204" s="301"/>
      <c r="H204" s="302"/>
      <c r="I204" s="301"/>
      <c r="J204" s="301"/>
      <c r="K204" s="146"/>
      <c r="L204" s="303"/>
      <c r="M204" s="304"/>
      <c r="N204" s="305"/>
    </row>
  </sheetData>
  <phoneticPr fontId="9" type="noConversion"/>
  <pageMargins left="0.98425196850393704" right="0.39370078740157483" top="0.78740157480314965" bottom="0.78740157480314965" header="0.51181102362204722" footer="0.51181102362204722"/>
  <pageSetup paperSize="9" scale="78" orientation="landscape" horizontalDpi="4294967293" verticalDpi="300" r:id="rId1"/>
  <headerFooter alignWithMargins="0">
    <oddHeader>&amp;C&amp;F&amp;R&amp;D</oddHeader>
    <oddFooter>Seite &amp;P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5</vt:i4>
      </vt:variant>
      <vt:variant>
        <vt:lpstr>Diagramme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Warmwassernetze</vt:lpstr>
      <vt:lpstr>Heißwasser-u. Kältenetz</vt:lpstr>
      <vt:lpstr>FUG-Gesamt</vt:lpstr>
      <vt:lpstr>FWFK_Mitarbeiterdaten</vt:lpstr>
      <vt:lpstr>BÖ_EICH_ALT</vt:lpstr>
      <vt:lpstr>FUG-Gesamt Diagramm</vt:lpstr>
      <vt:lpstr>Diagramm Bauaktivität</vt:lpstr>
      <vt:lpstr>Meter Trasse  pro Mitarbeiter</vt:lpstr>
      <vt:lpstr>Hausstationen pro Mitarbeiter</vt:lpstr>
      <vt:lpstr>Arbeitsvolumen pro MA</vt:lpstr>
      <vt:lpstr>BÖ_EICH_ALT!Print_Area</vt:lpstr>
      <vt:lpstr>'FUG-Gesamt'!Print_Area</vt:lpstr>
      <vt:lpstr>'Heißwasser-u. Kältenetz'!Print_Area</vt:lpstr>
      <vt:lpstr>Warmwassernetze!Print_Area</vt:lpstr>
      <vt:lpstr>BÖ_EICH_ALT!Print_Titles</vt:lpstr>
      <vt:lpstr>'FUG-Gesamt'!Print_Titles</vt:lpstr>
      <vt:lpstr>'Heißwasser-u. Kältenetz'!Print_Titles</vt:lpstr>
      <vt:lpstr>Warmwassernetze!Print_Titles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Milz, Wolfgang</dc:creator>
  <cp:lastModifiedBy>Bergmann, Norbert</cp:lastModifiedBy>
  <cp:lastPrinted>2019-05-02T11:07:16Z</cp:lastPrinted>
  <dcterms:created xsi:type="dcterms:W3CDTF">1997-02-17T13:55:43Z</dcterms:created>
  <dcterms:modified xsi:type="dcterms:W3CDTF">2019-05-16T11:31:38Z</dcterms:modified>
</cp:coreProperties>
</file>